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lkclt-my.sharepoint.com/personal/a_jucyte_lkc_lt/Documents/Dokumentai/Austės/STATISTIKA/Ataskaitos/Metai/Su mėnesiais/Formatuoti LKC svetainei/Su Suvestine/"/>
    </mc:Choice>
  </mc:AlternateContent>
  <xr:revisionPtr revIDLastSave="584" documentId="8_{7BA91513-0510-413E-ACD6-DE8F3BEB65A9}" xr6:coauthVersionLast="47" xr6:coauthVersionMax="47" xr10:uidLastSave="{EE7EF335-3EC0-49ED-A796-FA943AFB3F18}"/>
  <bookViews>
    <workbookView xWindow="-108" yWindow="-108" windowWidth="23256" windowHeight="13896" tabRatio="729" xr2:uid="{00000000-000D-0000-FFFF-FFFF00000000}"/>
  </bookViews>
  <sheets>
    <sheet name="Suvestinė" sheetId="15" r:id="rId1"/>
    <sheet name="Platintojų pasiskirstymas" sheetId="16" r:id="rId2"/>
    <sheet name="2023" sheetId="1" r:id="rId3"/>
    <sheet name="Sausis" sheetId="2" r:id="rId4"/>
    <sheet name="Vasaris" sheetId="3" r:id="rId5"/>
    <sheet name="Kovas" sheetId="14" r:id="rId6"/>
    <sheet name="Balandis" sheetId="5" r:id="rId7"/>
    <sheet name="Gegužė" sheetId="6" r:id="rId8"/>
    <sheet name="Birželis" sheetId="7" r:id="rId9"/>
    <sheet name="Liepa" sheetId="8" r:id="rId10"/>
    <sheet name="Rugpjūtis" sheetId="9" r:id="rId11"/>
    <sheet name="Rugsėjis" sheetId="10" r:id="rId12"/>
    <sheet name="Spalis" sheetId="11" r:id="rId13"/>
    <sheet name="Lapkritis" sheetId="12" r:id="rId14"/>
    <sheet name="Gruodis" sheetId="13" r:id="rId15"/>
  </sheets>
  <definedNames>
    <definedName name="_xlnm._FilterDatabase" localSheetId="1" hidden="1">'Platintojų pasiskirstymas'!$A$1:$G$450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0" i="16" l="1"/>
  <c r="B104" i="16"/>
  <c r="B450" i="16"/>
  <c r="B448" i="16"/>
  <c r="B446" i="16"/>
  <c r="B444" i="16"/>
  <c r="B442" i="16"/>
  <c r="B440" i="16"/>
  <c r="B438" i="16"/>
  <c r="B436" i="16"/>
  <c r="B433" i="16"/>
  <c r="B431" i="16"/>
  <c r="B428" i="16"/>
  <c r="B425" i="16"/>
  <c r="B422" i="16"/>
  <c r="B417" i="16"/>
  <c r="B415" i="16"/>
  <c r="B413" i="16"/>
  <c r="B411" i="16"/>
  <c r="B409" i="16"/>
  <c r="B395" i="16"/>
  <c r="B393" i="16"/>
  <c r="B375" i="16"/>
  <c r="B368" i="16"/>
  <c r="B364" i="16"/>
  <c r="B360" i="16"/>
  <c r="B345" i="16"/>
  <c r="B321" i="16"/>
  <c r="B319" i="16"/>
  <c r="B306" i="16"/>
  <c r="B303" i="16"/>
  <c r="B293" i="16"/>
  <c r="B261" i="16"/>
  <c r="B259" i="16"/>
  <c r="B257" i="16"/>
  <c r="B255" i="16"/>
  <c r="B253" i="16"/>
  <c r="B233" i="16"/>
  <c r="B231" i="16"/>
  <c r="B180" i="16"/>
  <c r="B164" i="16"/>
  <c r="B138" i="16"/>
  <c r="B135" i="16"/>
  <c r="B123" i="16"/>
  <c r="B59" i="16"/>
  <c r="B40" i="16"/>
  <c r="B21" i="16"/>
  <c r="G49" i="15" l="1"/>
  <c r="G50" i="15"/>
  <c r="G51" i="15"/>
  <c r="G52" i="15"/>
  <c r="G53" i="15"/>
  <c r="G54" i="15"/>
  <c r="G55" i="15"/>
  <c r="G56" i="15"/>
  <c r="G57" i="15"/>
  <c r="G58" i="15"/>
  <c r="G59" i="15"/>
  <c r="G60" i="15"/>
  <c r="G61" i="15"/>
  <c r="G62" i="15"/>
  <c r="G63" i="15"/>
  <c r="G64" i="15"/>
  <c r="G65" i="15"/>
  <c r="G66" i="15"/>
  <c r="G67" i="15"/>
  <c r="G68" i="15"/>
  <c r="G69" i="15"/>
  <c r="G70" i="15"/>
  <c r="G71" i="15"/>
  <c r="G72" i="15"/>
  <c r="G73" i="15"/>
  <c r="G74" i="15"/>
  <c r="G75" i="15"/>
  <c r="G76" i="15"/>
  <c r="G77" i="15"/>
  <c r="G78" i="15"/>
  <c r="G79" i="15"/>
  <c r="G80" i="15"/>
  <c r="G81" i="15"/>
  <c r="G82" i="15"/>
  <c r="G83" i="15"/>
  <c r="G84" i="15"/>
  <c r="G85" i="15"/>
  <c r="G86" i="15"/>
  <c r="G87" i="15"/>
  <c r="G88" i="15"/>
  <c r="G89" i="15"/>
  <c r="G90" i="15"/>
  <c r="G91" i="15"/>
  <c r="G92" i="15"/>
  <c r="G93" i="15"/>
  <c r="G94" i="15"/>
  <c r="G48" i="15"/>
  <c r="F49" i="15"/>
  <c r="F50" i="15"/>
  <c r="F51" i="15"/>
  <c r="F52" i="15"/>
  <c r="F53" i="15"/>
  <c r="F54" i="15"/>
  <c r="F55" i="15"/>
  <c r="F56" i="15"/>
  <c r="F57" i="15"/>
  <c r="F58" i="15"/>
  <c r="F59" i="15"/>
  <c r="F60" i="15"/>
  <c r="F61" i="15"/>
  <c r="F62" i="15"/>
  <c r="F63" i="15"/>
  <c r="F64" i="15"/>
  <c r="F65" i="15"/>
  <c r="F66" i="15"/>
  <c r="F67" i="15"/>
  <c r="F68" i="15"/>
  <c r="F69" i="15"/>
  <c r="F70" i="15"/>
  <c r="F71" i="15"/>
  <c r="F72" i="15"/>
  <c r="F73" i="15"/>
  <c r="F74" i="15"/>
  <c r="F75" i="15"/>
  <c r="F76" i="15"/>
  <c r="F77" i="15"/>
  <c r="F78" i="15"/>
  <c r="F79" i="15"/>
  <c r="F80" i="15"/>
  <c r="F81" i="15"/>
  <c r="F82" i="15"/>
  <c r="F83" i="15"/>
  <c r="F84" i="15"/>
  <c r="F85" i="15"/>
  <c r="F86" i="15"/>
  <c r="F87" i="15"/>
  <c r="F88" i="15"/>
  <c r="F89" i="15"/>
  <c r="F90" i="15"/>
  <c r="F91" i="15"/>
  <c r="F92" i="15"/>
  <c r="F93" i="15"/>
  <c r="F94" i="15"/>
  <c r="F48" i="15"/>
  <c r="A79" i="15"/>
  <c r="A80" i="15"/>
  <c r="A81" i="15"/>
  <c r="A82" i="15"/>
  <c r="A83" i="15"/>
  <c r="A84" i="15"/>
  <c r="A85" i="15"/>
  <c r="A86" i="15"/>
  <c r="A67" i="15"/>
  <c r="A68" i="15"/>
  <c r="A69" i="15"/>
  <c r="A70" i="15"/>
  <c r="A71" i="15"/>
  <c r="A72" i="15"/>
  <c r="A73" i="15"/>
  <c r="A74" i="15"/>
  <c r="A75" i="15"/>
  <c r="A76" i="15"/>
  <c r="G15" i="15"/>
  <c r="F15" i="15"/>
  <c r="E15" i="15"/>
  <c r="D15" i="15"/>
  <c r="C15" i="15"/>
  <c r="G95" i="15" l="1"/>
  <c r="F95" i="15"/>
  <c r="E95" i="15"/>
  <c r="D95" i="15"/>
  <c r="C95" i="15"/>
  <c r="A94" i="15"/>
  <c r="A93" i="15"/>
  <c r="A92" i="15"/>
  <c r="A91" i="15"/>
  <c r="A90" i="15"/>
  <c r="A89" i="15"/>
  <c r="A88" i="15"/>
  <c r="A87" i="15"/>
  <c r="A78" i="15"/>
  <c r="A77" i="15"/>
  <c r="A66" i="15"/>
  <c r="A65" i="15"/>
  <c r="A64" i="15"/>
  <c r="A63" i="15"/>
  <c r="A62" i="15"/>
  <c r="A61" i="15"/>
  <c r="A60" i="15"/>
  <c r="A59" i="15"/>
  <c r="A58" i="15"/>
  <c r="A57" i="15"/>
  <c r="A56" i="15"/>
  <c r="A55" i="15"/>
  <c r="A54" i="15"/>
  <c r="A53" i="15"/>
  <c r="A52" i="15"/>
  <c r="A51" i="15"/>
  <c r="A50" i="15"/>
  <c r="A49" i="15"/>
  <c r="A48" i="15"/>
  <c r="F423" i="1"/>
  <c r="A60" i="11"/>
  <c r="A61" i="11"/>
  <c r="A62" i="11"/>
  <c r="A63" i="11"/>
  <c r="A64" i="11"/>
  <c r="A65" i="11"/>
  <c r="A66" i="11"/>
  <c r="A67" i="11"/>
  <c r="A68" i="11"/>
  <c r="A69" i="11"/>
  <c r="A70" i="11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70" i="14"/>
  <c r="A71" i="14"/>
  <c r="A72" i="14"/>
  <c r="A73" i="14"/>
  <c r="A74" i="14"/>
  <c r="A75" i="14"/>
  <c r="A76" i="14"/>
  <c r="A77" i="14"/>
  <c r="A78" i="14"/>
  <c r="A79" i="14"/>
  <c r="A80" i="14"/>
  <c r="A81" i="14"/>
  <c r="A82" i="14"/>
  <c r="A83" i="14"/>
  <c r="A84" i="14"/>
  <c r="A85" i="14"/>
  <c r="A87" i="14"/>
  <c r="A88" i="14"/>
  <c r="A89" i="14"/>
  <c r="A90" i="14"/>
  <c r="A91" i="14"/>
  <c r="A92" i="14"/>
  <c r="A93" i="14"/>
  <c r="A39" i="14"/>
  <c r="A40" i="14"/>
  <c r="A41" i="14"/>
  <c r="A42" i="14"/>
  <c r="A43" i="14"/>
  <c r="A44" i="14"/>
  <c r="A45" i="14"/>
  <c r="A46" i="14"/>
  <c r="A47" i="14"/>
  <c r="A48" i="14"/>
  <c r="A49" i="14"/>
  <c r="A50" i="14"/>
  <c r="A51" i="14"/>
  <c r="A53" i="14"/>
  <c r="A52" i="14"/>
  <c r="A54" i="14"/>
  <c r="A55" i="14"/>
  <c r="A56" i="14"/>
  <c r="A57" i="14"/>
  <c r="A58" i="14"/>
  <c r="A59" i="14"/>
  <c r="A60" i="14"/>
  <c r="A61" i="14"/>
  <c r="A62" i="14"/>
  <c r="A63" i="14"/>
  <c r="A64" i="14"/>
  <c r="A65" i="14"/>
  <c r="A39" i="3" l="1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7" i="1"/>
  <c r="A8" i="1"/>
  <c r="A9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6" i="1"/>
  <c r="A7" i="13"/>
  <c r="A8" i="13"/>
  <c r="A9" i="13"/>
  <c r="A10" i="13"/>
  <c r="A11" i="13"/>
  <c r="A12" i="13"/>
  <c r="A13" i="13"/>
  <c r="A14" i="13"/>
  <c r="A15" i="13"/>
  <c r="A16" i="13"/>
  <c r="A17" i="13"/>
  <c r="A18" i="13"/>
  <c r="A19" i="13"/>
  <c r="A20" i="13"/>
  <c r="A21" i="13"/>
  <c r="A22" i="13"/>
  <c r="A23" i="13"/>
  <c r="A24" i="13"/>
  <c r="A25" i="13"/>
  <c r="A26" i="13"/>
  <c r="A27" i="13"/>
  <c r="A28" i="13"/>
  <c r="A29" i="13"/>
  <c r="A30" i="13"/>
  <c r="A31" i="13"/>
  <c r="A32" i="13"/>
  <c r="A33" i="13"/>
  <c r="A34" i="13"/>
  <c r="A35" i="13"/>
  <c r="A36" i="13"/>
  <c r="A37" i="13"/>
  <c r="A38" i="13"/>
  <c r="A39" i="13"/>
  <c r="A40" i="13"/>
  <c r="A41" i="13"/>
  <c r="A42" i="13"/>
  <c r="A43" i="13"/>
  <c r="A44" i="13"/>
  <c r="A45" i="13"/>
  <c r="A46" i="13"/>
  <c r="A47" i="13"/>
  <c r="A48" i="13"/>
  <c r="A49" i="13"/>
  <c r="A50" i="13"/>
  <c r="A51" i="13"/>
  <c r="A52" i="13"/>
  <c r="A53" i="13"/>
  <c r="A54" i="13"/>
  <c r="A55" i="13"/>
  <c r="A56" i="13"/>
  <c r="A57" i="13"/>
  <c r="A58" i="13"/>
  <c r="A59" i="13"/>
  <c r="A60" i="13"/>
  <c r="A61" i="13"/>
  <c r="A62" i="13"/>
  <c r="A63" i="13"/>
  <c r="A64" i="13"/>
  <c r="A65" i="13"/>
  <c r="A66" i="13"/>
  <c r="A67" i="13"/>
  <c r="A68" i="13"/>
  <c r="A69" i="13"/>
  <c r="A70" i="13"/>
  <c r="A71" i="13"/>
  <c r="A72" i="13"/>
  <c r="A73" i="13"/>
  <c r="A74" i="13"/>
  <c r="A75" i="13"/>
  <c r="A76" i="13"/>
  <c r="A77" i="13"/>
  <c r="A78" i="13"/>
  <c r="A79" i="13"/>
  <c r="A80" i="13"/>
  <c r="A81" i="13"/>
  <c r="A82" i="13"/>
  <c r="A83" i="13"/>
  <c r="A84" i="13"/>
  <c r="A85" i="13"/>
  <c r="A86" i="13"/>
  <c r="A87" i="13"/>
  <c r="A88" i="13"/>
  <c r="A89" i="13"/>
  <c r="A6" i="13"/>
  <c r="A7" i="12"/>
  <c r="A8" i="12"/>
  <c r="A9" i="12"/>
  <c r="A10" i="12"/>
  <c r="A11" i="12"/>
  <c r="A12" i="12"/>
  <c r="A13" i="12"/>
  <c r="A14" i="12"/>
  <c r="A15" i="12"/>
  <c r="A16" i="12"/>
  <c r="A17" i="12"/>
  <c r="A18" i="12"/>
  <c r="A19" i="12"/>
  <c r="A20" i="12"/>
  <c r="A21" i="12"/>
  <c r="A22" i="12"/>
  <c r="A23" i="12"/>
  <c r="A24" i="12"/>
  <c r="A25" i="12"/>
  <c r="A26" i="12"/>
  <c r="A27" i="12"/>
  <c r="A28" i="12"/>
  <c r="A29" i="12"/>
  <c r="A30" i="12"/>
  <c r="A31" i="12"/>
  <c r="A32" i="12"/>
  <c r="A33" i="12"/>
  <c r="A34" i="12"/>
  <c r="A35" i="12"/>
  <c r="A36" i="12"/>
  <c r="A37" i="12"/>
  <c r="A38" i="12"/>
  <c r="A39" i="12"/>
  <c r="A40" i="12"/>
  <c r="A41" i="12"/>
  <c r="A42" i="12"/>
  <c r="A43" i="12"/>
  <c r="A44" i="12"/>
  <c r="A45" i="12"/>
  <c r="A46" i="12"/>
  <c r="A47" i="12"/>
  <c r="A48" i="12"/>
  <c r="A49" i="12"/>
  <c r="A50" i="12"/>
  <c r="A51" i="12"/>
  <c r="A52" i="12"/>
  <c r="A53" i="12"/>
  <c r="A54" i="12"/>
  <c r="A55" i="12"/>
  <c r="A56" i="12"/>
  <c r="A57" i="12"/>
  <c r="A58" i="12"/>
  <c r="A59" i="12"/>
  <c r="A60" i="12"/>
  <c r="A61" i="12"/>
  <c r="A62" i="12"/>
  <c r="A63" i="12"/>
  <c r="A64" i="12"/>
  <c r="A65" i="12"/>
  <c r="A66" i="12"/>
  <c r="A67" i="12"/>
  <c r="A68" i="12"/>
  <c r="A69" i="12"/>
  <c r="A70" i="12"/>
  <c r="A71" i="12"/>
  <c r="A72" i="12"/>
  <c r="A73" i="12"/>
  <c r="A74" i="12"/>
  <c r="A75" i="12"/>
  <c r="A76" i="12"/>
  <c r="A77" i="12"/>
  <c r="A78" i="12"/>
  <c r="A79" i="12"/>
  <c r="A6" i="12"/>
  <c r="A7" i="11"/>
  <c r="A8" i="11"/>
  <c r="A9" i="11"/>
  <c r="A10" i="11"/>
  <c r="A11" i="11"/>
  <c r="A12" i="11"/>
  <c r="A13" i="11"/>
  <c r="A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34" i="11"/>
  <c r="A35" i="11"/>
  <c r="A36" i="11"/>
  <c r="A37" i="11"/>
  <c r="A38" i="11"/>
  <c r="A39" i="11"/>
  <c r="A40" i="11"/>
  <c r="A41" i="11"/>
  <c r="A42" i="11"/>
  <c r="A43" i="11"/>
  <c r="A44" i="11"/>
  <c r="A45" i="11"/>
  <c r="A46" i="11"/>
  <c r="A47" i="11"/>
  <c r="A48" i="11"/>
  <c r="A49" i="11"/>
  <c r="A50" i="11"/>
  <c r="A51" i="11"/>
  <c r="A52" i="11"/>
  <c r="A53" i="11"/>
  <c r="A54" i="11"/>
  <c r="A55" i="11"/>
  <c r="A56" i="11"/>
  <c r="A57" i="11"/>
  <c r="A58" i="11"/>
  <c r="A59" i="11"/>
  <c r="A71" i="11"/>
  <c r="A72" i="11"/>
  <c r="A73" i="11"/>
  <c r="A74" i="11"/>
  <c r="A75" i="11"/>
  <c r="A76" i="11"/>
  <c r="A77" i="11"/>
  <c r="A78" i="11"/>
  <c r="A79" i="11"/>
  <c r="A6" i="11"/>
  <c r="A7" i="10"/>
  <c r="A8" i="10"/>
  <c r="A9" i="10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A51" i="10"/>
  <c r="A52" i="10"/>
  <c r="A53" i="10"/>
  <c r="A54" i="10"/>
  <c r="A55" i="10"/>
  <c r="A56" i="10"/>
  <c r="A57" i="10"/>
  <c r="A58" i="10"/>
  <c r="A59" i="10"/>
  <c r="A60" i="10"/>
  <c r="A61" i="10"/>
  <c r="A62" i="10"/>
  <c r="A63" i="10"/>
  <c r="A64" i="10"/>
  <c r="A65" i="10"/>
  <c r="A66" i="10"/>
  <c r="A67" i="10"/>
  <c r="A68" i="10"/>
  <c r="A69" i="10"/>
  <c r="A70" i="10"/>
  <c r="A71" i="10"/>
  <c r="A72" i="10"/>
  <c r="A73" i="10"/>
  <c r="A6" i="10"/>
  <c r="A7" i="9"/>
  <c r="A8" i="9"/>
  <c r="A9" i="9"/>
  <c r="A10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52" i="9"/>
  <c r="A53" i="9"/>
  <c r="A54" i="9"/>
  <c r="A55" i="9"/>
  <c r="A56" i="9"/>
  <c r="A57" i="9"/>
  <c r="A58" i="9"/>
  <c r="A59" i="9"/>
  <c r="A60" i="9"/>
  <c r="A61" i="9"/>
  <c r="A62" i="9"/>
  <c r="A63" i="9"/>
  <c r="A64" i="9"/>
  <c r="A65" i="9"/>
  <c r="A66" i="9"/>
  <c r="A67" i="9"/>
  <c r="A68" i="9"/>
  <c r="A69" i="9"/>
  <c r="A70" i="9"/>
  <c r="A71" i="9"/>
  <c r="A72" i="9"/>
  <c r="A73" i="9"/>
  <c r="A6" i="9"/>
  <c r="A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4" i="8"/>
  <c r="A55" i="8"/>
  <c r="A56" i="8"/>
  <c r="A57" i="8"/>
  <c r="A58" i="8"/>
  <c r="A59" i="8"/>
  <c r="A60" i="8"/>
  <c r="A61" i="8"/>
  <c r="A62" i="8"/>
  <c r="A63" i="8"/>
  <c r="A64" i="8"/>
  <c r="A65" i="8"/>
  <c r="A66" i="8"/>
  <c r="A67" i="8"/>
  <c r="A68" i="8"/>
  <c r="A69" i="8"/>
  <c r="A70" i="8"/>
  <c r="A71" i="8"/>
  <c r="A72" i="8"/>
  <c r="A73" i="8"/>
  <c r="A6" i="8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A101" i="7"/>
  <c r="A6" i="7"/>
  <c r="A39" i="6"/>
  <c r="A40" i="6"/>
  <c r="A41" i="6"/>
  <c r="A42" i="6"/>
  <c r="A43" i="6"/>
  <c r="A44" i="6"/>
  <c r="A46" i="6"/>
  <c r="A45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A84" i="6"/>
  <c r="A85" i="6"/>
  <c r="A86" i="6"/>
  <c r="A87" i="6"/>
  <c r="A88" i="6"/>
  <c r="A89" i="6"/>
  <c r="A90" i="6"/>
  <c r="A91" i="6"/>
  <c r="A92" i="6"/>
  <c r="A93" i="6"/>
  <c r="A94" i="6"/>
  <c r="A6" i="6"/>
  <c r="A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6" i="5"/>
  <c r="A65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82" i="5"/>
  <c r="A83" i="5"/>
  <c r="A84" i="5"/>
  <c r="A85" i="5"/>
  <c r="A86" i="5"/>
  <c r="A87" i="5"/>
  <c r="A88" i="5"/>
  <c r="A89" i="5"/>
  <c r="A90" i="5"/>
  <c r="A91" i="5"/>
  <c r="A92" i="5"/>
  <c r="A93" i="5"/>
  <c r="A94" i="5"/>
  <c r="A95" i="5"/>
  <c r="A96" i="5"/>
  <c r="A97" i="5"/>
  <c r="A98" i="5"/>
  <c r="A99" i="5"/>
  <c r="A100" i="5"/>
  <c r="A101" i="5"/>
  <c r="A102" i="5"/>
  <c r="A103" i="5"/>
  <c r="A104" i="5"/>
  <c r="A105" i="5"/>
  <c r="A106" i="5"/>
  <c r="A107" i="5"/>
  <c r="A108" i="5"/>
  <c r="A109" i="5"/>
  <c r="A110" i="5"/>
  <c r="A111" i="5"/>
  <c r="A112" i="5"/>
  <c r="A6" i="5"/>
  <c r="A2" i="14"/>
  <c r="A1" i="14"/>
  <c r="F110" i="14"/>
  <c r="E110" i="14"/>
  <c r="E413" i="1" s="1"/>
  <c r="A109" i="14"/>
  <c r="A108" i="14"/>
  <c r="A107" i="14"/>
  <c r="A106" i="14"/>
  <c r="A105" i="14"/>
  <c r="A104" i="14"/>
  <c r="A103" i="14"/>
  <c r="A102" i="14"/>
  <c r="A101" i="14"/>
  <c r="A100" i="14"/>
  <c r="A99" i="14"/>
  <c r="A86" i="14"/>
  <c r="A98" i="14"/>
  <c r="A97" i="14"/>
  <c r="A96" i="14"/>
  <c r="A95" i="14"/>
  <c r="A94" i="14"/>
  <c r="A69" i="14"/>
  <c r="A68" i="14"/>
  <c r="A67" i="14"/>
  <c r="A66" i="14"/>
  <c r="A38" i="14"/>
  <c r="A37" i="14"/>
  <c r="A36" i="14"/>
  <c r="A35" i="14"/>
  <c r="A34" i="14"/>
  <c r="A33" i="14"/>
  <c r="A32" i="14"/>
  <c r="A31" i="14"/>
  <c r="A30" i="14"/>
  <c r="A29" i="14"/>
  <c r="A28" i="14"/>
  <c r="A27" i="14"/>
  <c r="A25" i="14"/>
  <c r="A24" i="14"/>
  <c r="A23" i="14"/>
  <c r="A22" i="14"/>
  <c r="A26" i="14"/>
  <c r="A21" i="14"/>
  <c r="A20" i="14"/>
  <c r="A19" i="14"/>
  <c r="A18" i="14"/>
  <c r="A17" i="14"/>
  <c r="A16" i="14"/>
  <c r="A15" i="14"/>
  <c r="A14" i="14"/>
  <c r="A13" i="14"/>
  <c r="A12" i="14"/>
  <c r="A11" i="14"/>
  <c r="A10" i="14"/>
  <c r="A9" i="14"/>
  <c r="A8" i="14"/>
  <c r="A7" i="14"/>
  <c r="A6" i="14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6" i="3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" i="2"/>
  <c r="E63" i="2"/>
  <c r="F63" i="2"/>
  <c r="B408" i="1"/>
  <c r="E408" i="1"/>
  <c r="F408" i="1"/>
  <c r="F90" i="13"/>
  <c r="E90" i="13"/>
  <c r="E80" i="12"/>
  <c r="F80" i="12"/>
  <c r="E80" i="11"/>
  <c r="F80" i="11"/>
  <c r="E74" i="10"/>
  <c r="F74" i="10"/>
  <c r="E74" i="9"/>
  <c r="F74" i="9"/>
  <c r="E74" i="8"/>
  <c r="F74" i="8"/>
  <c r="E102" i="7"/>
  <c r="F102" i="7"/>
  <c r="E95" i="6"/>
  <c r="F95" i="6"/>
  <c r="F113" i="5"/>
  <c r="E113" i="5"/>
  <c r="E12" i="16" l="1"/>
  <c r="E24" i="16"/>
  <c r="E36" i="16"/>
  <c r="E48" i="16"/>
  <c r="E60" i="16"/>
  <c r="E72" i="16"/>
  <c r="E84" i="16"/>
  <c r="E96" i="16"/>
  <c r="E108" i="16"/>
  <c r="E120" i="16"/>
  <c r="E132" i="16"/>
  <c r="E144" i="16"/>
  <c r="E156" i="16"/>
  <c r="E168" i="16"/>
  <c r="E180" i="16"/>
  <c r="E192" i="16"/>
  <c r="E204" i="16"/>
  <c r="E216" i="16"/>
  <c r="E228" i="16"/>
  <c r="E240" i="16"/>
  <c r="E13" i="16"/>
  <c r="E25" i="16"/>
  <c r="E37" i="16"/>
  <c r="E49" i="16"/>
  <c r="E61" i="16"/>
  <c r="E73" i="16"/>
  <c r="E85" i="16"/>
  <c r="E97" i="16"/>
  <c r="E109" i="16"/>
  <c r="E121" i="16"/>
  <c r="E133" i="16"/>
  <c r="E145" i="16"/>
  <c r="E14" i="16"/>
  <c r="E26" i="16"/>
  <c r="E38" i="16"/>
  <c r="E50" i="16"/>
  <c r="E62" i="16"/>
  <c r="E74" i="16"/>
  <c r="E86" i="16"/>
  <c r="E98" i="16"/>
  <c r="E110" i="16"/>
  <c r="E3" i="16"/>
  <c r="E15" i="16"/>
  <c r="E27" i="16"/>
  <c r="E39" i="16"/>
  <c r="E51" i="16"/>
  <c r="E63" i="16"/>
  <c r="E75" i="16"/>
  <c r="E87" i="16"/>
  <c r="E99" i="16"/>
  <c r="E111" i="16"/>
  <c r="E4" i="16"/>
  <c r="E16" i="16"/>
  <c r="E28" i="16"/>
  <c r="E40" i="16"/>
  <c r="E52" i="16"/>
  <c r="E64" i="16"/>
  <c r="E76" i="16"/>
  <c r="E88" i="16"/>
  <c r="E100" i="16"/>
  <c r="E112" i="16"/>
  <c r="E124" i="16"/>
  <c r="E136" i="16"/>
  <c r="E148" i="16"/>
  <c r="E160" i="16"/>
  <c r="E172" i="16"/>
  <c r="E184" i="16"/>
  <c r="E196" i="16"/>
  <c r="E208" i="16"/>
  <c r="E220" i="16"/>
  <c r="E232" i="16"/>
  <c r="E244" i="16"/>
  <c r="E256" i="16"/>
  <c r="E268" i="16"/>
  <c r="E280" i="16"/>
  <c r="E292" i="16"/>
  <c r="E304" i="16"/>
  <c r="E316" i="16"/>
  <c r="E328" i="16"/>
  <c r="E340" i="16"/>
  <c r="E352" i="16"/>
  <c r="E364" i="16"/>
  <c r="E376" i="16"/>
  <c r="E388" i="16"/>
  <c r="E400" i="16"/>
  <c r="E412" i="16"/>
  <c r="E424" i="16"/>
  <c r="E436" i="16"/>
  <c r="E448" i="16"/>
  <c r="E6" i="16"/>
  <c r="E18" i="16"/>
  <c r="E30" i="16"/>
  <c r="E42" i="16"/>
  <c r="E54" i="16"/>
  <c r="E66" i="16"/>
  <c r="E78" i="16"/>
  <c r="E90" i="16"/>
  <c r="E102" i="16"/>
  <c r="E114" i="16"/>
  <c r="E126" i="16"/>
  <c r="E138" i="16"/>
  <c r="E150" i="16"/>
  <c r="E162" i="16"/>
  <c r="E174" i="16"/>
  <c r="E186" i="16"/>
  <c r="E198" i="16"/>
  <c r="E210" i="16"/>
  <c r="E222" i="16"/>
  <c r="E234" i="16"/>
  <c r="E246" i="16"/>
  <c r="E258" i="16"/>
  <c r="E270" i="16"/>
  <c r="E282" i="16"/>
  <c r="E294" i="16"/>
  <c r="E306" i="16"/>
  <c r="E318" i="16"/>
  <c r="E330" i="16"/>
  <c r="E342" i="16"/>
  <c r="E9" i="16"/>
  <c r="E21" i="16"/>
  <c r="E33" i="16"/>
  <c r="E45" i="16"/>
  <c r="E57" i="16"/>
  <c r="E69" i="16"/>
  <c r="E81" i="16"/>
  <c r="E93" i="16"/>
  <c r="E105" i="16"/>
  <c r="E117" i="16"/>
  <c r="E129" i="16"/>
  <c r="E141" i="16"/>
  <c r="E153" i="16"/>
  <c r="E165" i="16"/>
  <c r="E177" i="16"/>
  <c r="E189" i="16"/>
  <c r="E201" i="16"/>
  <c r="E213" i="16"/>
  <c r="E225" i="16"/>
  <c r="E237" i="16"/>
  <c r="E249" i="16"/>
  <c r="E261" i="16"/>
  <c r="E273" i="16"/>
  <c r="E285" i="16"/>
  <c r="E297" i="16"/>
  <c r="E309" i="16"/>
  <c r="E321" i="16"/>
  <c r="E10" i="16"/>
  <c r="E22" i="16"/>
  <c r="E34" i="16"/>
  <c r="E46" i="16"/>
  <c r="E58" i="16"/>
  <c r="E70" i="16"/>
  <c r="E82" i="16"/>
  <c r="E11" i="16"/>
  <c r="E23" i="16"/>
  <c r="E35" i="16"/>
  <c r="E47" i="16"/>
  <c r="E59" i="16"/>
  <c r="E8" i="16"/>
  <c r="E56" i="16"/>
  <c r="E94" i="16"/>
  <c r="E122" i="16"/>
  <c r="E142" i="16"/>
  <c r="E161" i="16"/>
  <c r="E179" i="16"/>
  <c r="E197" i="16"/>
  <c r="E215" i="16"/>
  <c r="E233" i="16"/>
  <c r="E251" i="16"/>
  <c r="E266" i="16"/>
  <c r="E283" i="16"/>
  <c r="E299" i="16"/>
  <c r="E314" i="16"/>
  <c r="E331" i="16"/>
  <c r="E345" i="16"/>
  <c r="E358" i="16"/>
  <c r="E371" i="16"/>
  <c r="E384" i="16"/>
  <c r="E397" i="16"/>
  <c r="E410" i="16"/>
  <c r="E423" i="16"/>
  <c r="E437" i="16"/>
  <c r="E450" i="16"/>
  <c r="E17" i="16"/>
  <c r="E65" i="16"/>
  <c r="E95" i="16"/>
  <c r="E123" i="16"/>
  <c r="E143" i="16"/>
  <c r="E163" i="16"/>
  <c r="E181" i="16"/>
  <c r="E199" i="16"/>
  <c r="E217" i="16"/>
  <c r="E235" i="16"/>
  <c r="E252" i="16"/>
  <c r="E267" i="16"/>
  <c r="E284" i="16"/>
  <c r="E300" i="16"/>
  <c r="E315" i="16"/>
  <c r="E332" i="16"/>
  <c r="E346" i="16"/>
  <c r="E359" i="16"/>
  <c r="E372" i="16"/>
  <c r="E385" i="16"/>
  <c r="E398" i="16"/>
  <c r="E411" i="16"/>
  <c r="E425" i="16"/>
  <c r="E438" i="16"/>
  <c r="E253" i="16"/>
  <c r="E301" i="16"/>
  <c r="E333" i="16"/>
  <c r="E360" i="16"/>
  <c r="E373" i="16"/>
  <c r="E399" i="16"/>
  <c r="E426" i="16"/>
  <c r="E2" i="16"/>
  <c r="E348" i="16"/>
  <c r="E374" i="16"/>
  <c r="E401" i="16"/>
  <c r="E19" i="16"/>
  <c r="E67" i="16"/>
  <c r="E101" i="16"/>
  <c r="E125" i="16"/>
  <c r="E146" i="16"/>
  <c r="E164" i="16"/>
  <c r="E182" i="16"/>
  <c r="E200" i="16"/>
  <c r="E218" i="16"/>
  <c r="E236" i="16"/>
  <c r="E269" i="16"/>
  <c r="E286" i="16"/>
  <c r="E317" i="16"/>
  <c r="E347" i="16"/>
  <c r="E386" i="16"/>
  <c r="E413" i="16"/>
  <c r="E439" i="16"/>
  <c r="E334" i="16"/>
  <c r="E361" i="16"/>
  <c r="E387" i="16"/>
  <c r="E20" i="16"/>
  <c r="E68" i="16"/>
  <c r="E103" i="16"/>
  <c r="E127" i="16"/>
  <c r="E147" i="16"/>
  <c r="E166" i="16"/>
  <c r="E183" i="16"/>
  <c r="E202" i="16"/>
  <c r="E219" i="16"/>
  <c r="E238" i="16"/>
  <c r="E254" i="16"/>
  <c r="E271" i="16"/>
  <c r="E287" i="16"/>
  <c r="E302" i="16"/>
  <c r="E319" i="16"/>
  <c r="E29" i="16"/>
  <c r="E71" i="16"/>
  <c r="E104" i="16"/>
  <c r="E128" i="16"/>
  <c r="E149" i="16"/>
  <c r="E167" i="16"/>
  <c r="E185" i="16"/>
  <c r="E203" i="16"/>
  <c r="E221" i="16"/>
  <c r="E239" i="16"/>
  <c r="E255" i="16"/>
  <c r="E272" i="16"/>
  <c r="E288" i="16"/>
  <c r="E303" i="16"/>
  <c r="E320" i="16"/>
  <c r="E335" i="16"/>
  <c r="E349" i="16"/>
  <c r="E362" i="16"/>
  <c r="E375" i="16"/>
  <c r="E389" i="16"/>
  <c r="E402" i="16"/>
  <c r="E415" i="16"/>
  <c r="E31" i="16"/>
  <c r="E77" i="16"/>
  <c r="E106" i="16"/>
  <c r="E130" i="16"/>
  <c r="E151" i="16"/>
  <c r="E169" i="16"/>
  <c r="E187" i="16"/>
  <c r="E205" i="16"/>
  <c r="E223" i="16"/>
  <c r="E241" i="16"/>
  <c r="E257" i="16"/>
  <c r="E274" i="16"/>
  <c r="E289" i="16"/>
  <c r="E305" i="16"/>
  <c r="E322" i="16"/>
  <c r="E336" i="16"/>
  <c r="E350" i="16"/>
  <c r="E363" i="16"/>
  <c r="E377" i="16"/>
  <c r="E390" i="16"/>
  <c r="E403" i="16"/>
  <c r="E32" i="16"/>
  <c r="E79" i="16"/>
  <c r="E107" i="16"/>
  <c r="E131" i="16"/>
  <c r="E152" i="16"/>
  <c r="E170" i="16"/>
  <c r="E188" i="16"/>
  <c r="E206" i="16"/>
  <c r="E224" i="16"/>
  <c r="E242" i="16"/>
  <c r="E259" i="16"/>
  <c r="E275" i="16"/>
  <c r="E290" i="16"/>
  <c r="E307" i="16"/>
  <c r="E323" i="16"/>
  <c r="E337" i="16"/>
  <c r="E351" i="16"/>
  <c r="E365" i="16"/>
  <c r="E378" i="16"/>
  <c r="E391" i="16"/>
  <c r="E404" i="16"/>
  <c r="E417" i="16"/>
  <c r="E430" i="16"/>
  <c r="E443" i="16"/>
  <c r="E277" i="16"/>
  <c r="E325" i="16"/>
  <c r="E380" i="16"/>
  <c r="E406" i="16"/>
  <c r="E445" i="16"/>
  <c r="E89" i="16"/>
  <c r="E116" i="16"/>
  <c r="E175" i="16"/>
  <c r="E211" i="16"/>
  <c r="E263" i="16"/>
  <c r="E311" i="16"/>
  <c r="E368" i="16"/>
  <c r="E394" i="16"/>
  <c r="E420" i="16"/>
  <c r="E446" i="16"/>
  <c r="E53" i="16"/>
  <c r="E139" i="16"/>
  <c r="E194" i="16"/>
  <c r="E248" i="16"/>
  <c r="E41" i="16"/>
  <c r="E80" i="16"/>
  <c r="E113" i="16"/>
  <c r="E134" i="16"/>
  <c r="E154" i="16"/>
  <c r="E171" i="16"/>
  <c r="E190" i="16"/>
  <c r="E207" i="16"/>
  <c r="E226" i="16"/>
  <c r="E243" i="16"/>
  <c r="E260" i="16"/>
  <c r="E276" i="16"/>
  <c r="E291" i="16"/>
  <c r="E308" i="16"/>
  <c r="E324" i="16"/>
  <c r="E338" i="16"/>
  <c r="E353" i="16"/>
  <c r="E366" i="16"/>
  <c r="E379" i="16"/>
  <c r="E392" i="16"/>
  <c r="E405" i="16"/>
  <c r="E418" i="16"/>
  <c r="E431" i="16"/>
  <c r="E444" i="16"/>
  <c r="E43" i="16"/>
  <c r="E83" i="16"/>
  <c r="E115" i="16"/>
  <c r="E135" i="16"/>
  <c r="E155" i="16"/>
  <c r="E173" i="16"/>
  <c r="E191" i="16"/>
  <c r="E209" i="16"/>
  <c r="E227" i="16"/>
  <c r="E245" i="16"/>
  <c r="E262" i="16"/>
  <c r="E293" i="16"/>
  <c r="E310" i="16"/>
  <c r="E339" i="16"/>
  <c r="E354" i="16"/>
  <c r="E367" i="16"/>
  <c r="E393" i="16"/>
  <c r="E419" i="16"/>
  <c r="E432" i="16"/>
  <c r="E44" i="16"/>
  <c r="E137" i="16"/>
  <c r="E157" i="16"/>
  <c r="E193" i="16"/>
  <c r="E229" i="16"/>
  <c r="E247" i="16"/>
  <c r="E278" i="16"/>
  <c r="E295" i="16"/>
  <c r="E326" i="16"/>
  <c r="E341" i="16"/>
  <c r="E355" i="16"/>
  <c r="E381" i="16"/>
  <c r="E407" i="16"/>
  <c r="E433" i="16"/>
  <c r="E5" i="16"/>
  <c r="E91" i="16"/>
  <c r="E118" i="16"/>
  <c r="E158" i="16"/>
  <c r="E176" i="16"/>
  <c r="E212" i="16"/>
  <c r="E230" i="16"/>
  <c r="E264" i="16"/>
  <c r="E279" i="16"/>
  <c r="E296" i="16"/>
  <c r="E312" i="16"/>
  <c r="E327" i="16"/>
  <c r="E343" i="16"/>
  <c r="E356" i="16"/>
  <c r="E369" i="16"/>
  <c r="E382" i="16"/>
  <c r="E395" i="16"/>
  <c r="E408" i="16"/>
  <c r="E421" i="16"/>
  <c r="E434" i="16"/>
  <c r="E447" i="16"/>
  <c r="E7" i="16"/>
  <c r="E55" i="16"/>
  <c r="E92" i="16"/>
  <c r="E140" i="16"/>
  <c r="E344" i="16"/>
  <c r="E435" i="16"/>
  <c r="E159" i="16"/>
  <c r="E357" i="16"/>
  <c r="E440" i="16"/>
  <c r="E178" i="16"/>
  <c r="E370" i="16"/>
  <c r="E441" i="16"/>
  <c r="E195" i="16"/>
  <c r="E383" i="16"/>
  <c r="E442" i="16"/>
  <c r="E214" i="16"/>
  <c r="E396" i="16"/>
  <c r="E449" i="16"/>
  <c r="E231" i="16"/>
  <c r="E409" i="16"/>
  <c r="E250" i="16"/>
  <c r="E414" i="16"/>
  <c r="E265" i="16"/>
  <c r="E281" i="16"/>
  <c r="E422" i="16"/>
  <c r="E298" i="16"/>
  <c r="E427" i="16"/>
  <c r="E313" i="16"/>
  <c r="E428" i="16"/>
  <c r="E119" i="16"/>
  <c r="E329" i="16"/>
  <c r="E416" i="16"/>
  <c r="E429" i="16"/>
  <c r="F4" i="16"/>
  <c r="F16" i="16"/>
  <c r="F28" i="16"/>
  <c r="F40" i="16"/>
  <c r="F52" i="16"/>
  <c r="F64" i="16"/>
  <c r="F76" i="16"/>
  <c r="F88" i="16"/>
  <c r="F100" i="16"/>
  <c r="F112" i="16"/>
  <c r="F124" i="16"/>
  <c r="F136" i="16"/>
  <c r="F148" i="16"/>
  <c r="F160" i="16"/>
  <c r="F172" i="16"/>
  <c r="F184" i="16"/>
  <c r="F196" i="16"/>
  <c r="F208" i="16"/>
  <c r="F220" i="16"/>
  <c r="F232" i="16"/>
  <c r="F244" i="16"/>
  <c r="F256" i="16"/>
  <c r="F268" i="16"/>
  <c r="F280" i="16"/>
  <c r="F292" i="16"/>
  <c r="F304" i="16"/>
  <c r="F316" i="16"/>
  <c r="F328" i="16"/>
  <c r="F340" i="16"/>
  <c r="F352" i="16"/>
  <c r="F364" i="16"/>
  <c r="F376" i="16"/>
  <c r="F388" i="16"/>
  <c r="F400" i="16"/>
  <c r="F412" i="16"/>
  <c r="F424" i="16"/>
  <c r="F436" i="16"/>
  <c r="F448" i="16"/>
  <c r="F5" i="16"/>
  <c r="F17" i="16"/>
  <c r="F29" i="16"/>
  <c r="F41" i="16"/>
  <c r="F53" i="16"/>
  <c r="F65" i="16"/>
  <c r="F77" i="16"/>
  <c r="F89" i="16"/>
  <c r="F101" i="16"/>
  <c r="F113" i="16"/>
  <c r="F125" i="16"/>
  <c r="F137" i="16"/>
  <c r="F149" i="16"/>
  <c r="F161" i="16"/>
  <c r="F173" i="16"/>
  <c r="F185" i="16"/>
  <c r="F197" i="16"/>
  <c r="F209" i="16"/>
  <c r="F221" i="16"/>
  <c r="F233" i="16"/>
  <c r="F245" i="16"/>
  <c r="F257" i="16"/>
  <c r="F269" i="16"/>
  <c r="F281" i="16"/>
  <c r="F293" i="16"/>
  <c r="F305" i="16"/>
  <c r="F317" i="16"/>
  <c r="F329" i="16"/>
  <c r="F341" i="16"/>
  <c r="F353" i="16"/>
  <c r="F365" i="16"/>
  <c r="F377" i="16"/>
  <c r="F389" i="16"/>
  <c r="F401" i="16"/>
  <c r="F413" i="16"/>
  <c r="F425" i="16"/>
  <c r="F437" i="16"/>
  <c r="F449" i="16"/>
  <c r="F6" i="16"/>
  <c r="F18" i="16"/>
  <c r="F30" i="16"/>
  <c r="F42" i="16"/>
  <c r="F54" i="16"/>
  <c r="F66" i="16"/>
  <c r="F78" i="16"/>
  <c r="F90" i="16"/>
  <c r="F102" i="16"/>
  <c r="F114" i="16"/>
  <c r="F126" i="16"/>
  <c r="F138" i="16"/>
  <c r="F150" i="16"/>
  <c r="F162" i="16"/>
  <c r="F174" i="16"/>
  <c r="F186" i="16"/>
  <c r="F198" i="16"/>
  <c r="F210" i="16"/>
  <c r="F222" i="16"/>
  <c r="F234" i="16"/>
  <c r="F246" i="16"/>
  <c r="F258" i="16"/>
  <c r="F270" i="16"/>
  <c r="F282" i="16"/>
  <c r="F294" i="16"/>
  <c r="F306" i="16"/>
  <c r="F318" i="16"/>
  <c r="F330" i="16"/>
  <c r="F342" i="16"/>
  <c r="F354" i="16"/>
  <c r="F366" i="16"/>
  <c r="F378" i="16"/>
  <c r="F390" i="16"/>
  <c r="F402" i="16"/>
  <c r="F414" i="16"/>
  <c r="F426" i="16"/>
  <c r="F438" i="16"/>
  <c r="F450" i="16"/>
  <c r="F7" i="16"/>
  <c r="F19" i="16"/>
  <c r="F31" i="16"/>
  <c r="F43" i="16"/>
  <c r="F55" i="16"/>
  <c r="F67" i="16"/>
  <c r="F79" i="16"/>
  <c r="F91" i="16"/>
  <c r="F103" i="16"/>
  <c r="F115" i="16"/>
  <c r="F127" i="16"/>
  <c r="F139" i="16"/>
  <c r="F151" i="16"/>
  <c r="F163" i="16"/>
  <c r="F175" i="16"/>
  <c r="F187" i="16"/>
  <c r="F199" i="16"/>
  <c r="F211" i="16"/>
  <c r="F223" i="16"/>
  <c r="F235" i="16"/>
  <c r="F247" i="16"/>
  <c r="F259" i="16"/>
  <c r="F271" i="16"/>
  <c r="F283" i="16"/>
  <c r="F295" i="16"/>
  <c r="F307" i="16"/>
  <c r="F319" i="16"/>
  <c r="F331" i="16"/>
  <c r="F343" i="16"/>
  <c r="F355" i="16"/>
  <c r="F367" i="16"/>
  <c r="F379" i="16"/>
  <c r="F391" i="16"/>
  <c r="F403" i="16"/>
  <c r="F415" i="16"/>
  <c r="F427" i="16"/>
  <c r="F439" i="16"/>
  <c r="F8" i="16"/>
  <c r="F20" i="16"/>
  <c r="F32" i="16"/>
  <c r="F44" i="16"/>
  <c r="F56" i="16"/>
  <c r="F68" i="16"/>
  <c r="F80" i="16"/>
  <c r="F92" i="16"/>
  <c r="F104" i="16"/>
  <c r="F116" i="16"/>
  <c r="F128" i="16"/>
  <c r="F140" i="16"/>
  <c r="F152" i="16"/>
  <c r="F164" i="16"/>
  <c r="F176" i="16"/>
  <c r="F188" i="16"/>
  <c r="F200" i="16"/>
  <c r="F212" i="16"/>
  <c r="F224" i="16"/>
  <c r="F236" i="16"/>
  <c r="F248" i="16"/>
  <c r="F260" i="16"/>
  <c r="F272" i="16"/>
  <c r="F284" i="16"/>
  <c r="F296" i="16"/>
  <c r="F308" i="16"/>
  <c r="F320" i="16"/>
  <c r="F332" i="16"/>
  <c r="F344" i="16"/>
  <c r="F356" i="16"/>
  <c r="F368" i="16"/>
  <c r="F380" i="16"/>
  <c r="F392" i="16"/>
  <c r="F404" i="16"/>
  <c r="F416" i="16"/>
  <c r="F428" i="16"/>
  <c r="F440" i="16"/>
  <c r="F297" i="16"/>
  <c r="F309" i="16"/>
  <c r="F321" i="16"/>
  <c r="F333" i="16"/>
  <c r="F345" i="16"/>
  <c r="F357" i="16"/>
  <c r="F369" i="16"/>
  <c r="F381" i="16"/>
  <c r="F393" i="16"/>
  <c r="F405" i="16"/>
  <c r="F9" i="16"/>
  <c r="F21" i="16"/>
  <c r="F33" i="16"/>
  <c r="F45" i="16"/>
  <c r="F57" i="16"/>
  <c r="F69" i="16"/>
  <c r="F81" i="16"/>
  <c r="F93" i="16"/>
  <c r="F105" i="16"/>
  <c r="F117" i="16"/>
  <c r="F129" i="16"/>
  <c r="F141" i="16"/>
  <c r="F153" i="16"/>
  <c r="F165" i="16"/>
  <c r="F177" i="16"/>
  <c r="F189" i="16"/>
  <c r="F201" i="16"/>
  <c r="F213" i="16"/>
  <c r="F225" i="16"/>
  <c r="F237" i="16"/>
  <c r="F249" i="16"/>
  <c r="F261" i="16"/>
  <c r="F273" i="16"/>
  <c r="F285" i="16"/>
  <c r="F10" i="16"/>
  <c r="F22" i="16"/>
  <c r="F34" i="16"/>
  <c r="F46" i="16"/>
  <c r="F58" i="16"/>
  <c r="F70" i="16"/>
  <c r="F82" i="16"/>
  <c r="F94" i="16"/>
  <c r="F106" i="16"/>
  <c r="F118" i="16"/>
  <c r="F130" i="16"/>
  <c r="F142" i="16"/>
  <c r="F154" i="16"/>
  <c r="F166" i="16"/>
  <c r="F178" i="16"/>
  <c r="F190" i="16"/>
  <c r="F202" i="16"/>
  <c r="F214" i="16"/>
  <c r="F226" i="16"/>
  <c r="F238" i="16"/>
  <c r="F250" i="16"/>
  <c r="F262" i="16"/>
  <c r="F274" i="16"/>
  <c r="F286" i="16"/>
  <c r="F298" i="16"/>
  <c r="F310" i="16"/>
  <c r="F322" i="16"/>
  <c r="F334" i="16"/>
  <c r="F346" i="16"/>
  <c r="F358" i="16"/>
  <c r="F370" i="16"/>
  <c r="F382" i="16"/>
  <c r="F394" i="16"/>
  <c r="F406" i="16"/>
  <c r="F418" i="16"/>
  <c r="F430" i="16"/>
  <c r="F442" i="16"/>
  <c r="F11" i="16"/>
  <c r="F23" i="16"/>
  <c r="F35" i="16"/>
  <c r="F47" i="16"/>
  <c r="F59" i="16"/>
  <c r="F71" i="16"/>
  <c r="F83" i="16"/>
  <c r="F95" i="16"/>
  <c r="F107" i="16"/>
  <c r="F119" i="16"/>
  <c r="F131" i="16"/>
  <c r="F143" i="16"/>
  <c r="F155" i="16"/>
  <c r="F167" i="16"/>
  <c r="F179" i="16"/>
  <c r="F191" i="16"/>
  <c r="F203" i="16"/>
  <c r="F215" i="16"/>
  <c r="F227" i="16"/>
  <c r="F239" i="16"/>
  <c r="F251" i="16"/>
  <c r="F263" i="16"/>
  <c r="F275" i="16"/>
  <c r="F287" i="16"/>
  <c r="F299" i="16"/>
  <c r="F311" i="16"/>
  <c r="F323" i="16"/>
  <c r="F335" i="16"/>
  <c r="F347" i="16"/>
  <c r="F359" i="16"/>
  <c r="F371" i="16"/>
  <c r="F383" i="16"/>
  <c r="F395" i="16"/>
  <c r="F407" i="16"/>
  <c r="F419" i="16"/>
  <c r="F12" i="16"/>
  <c r="F24" i="16"/>
  <c r="F36" i="16"/>
  <c r="F48" i="16"/>
  <c r="F60" i="16"/>
  <c r="F72" i="16"/>
  <c r="F84" i="16"/>
  <c r="F96" i="16"/>
  <c r="F108" i="16"/>
  <c r="F120" i="16"/>
  <c r="F132" i="16"/>
  <c r="F144" i="16"/>
  <c r="F156" i="16"/>
  <c r="F168" i="16"/>
  <c r="F180" i="16"/>
  <c r="F192" i="16"/>
  <c r="F204" i="16"/>
  <c r="F216" i="16"/>
  <c r="F228" i="16"/>
  <c r="F240" i="16"/>
  <c r="F252" i="16"/>
  <c r="F264" i="16"/>
  <c r="F276" i="16"/>
  <c r="F288" i="16"/>
  <c r="F300" i="16"/>
  <c r="F312" i="16"/>
  <c r="F324" i="16"/>
  <c r="F336" i="16"/>
  <c r="F348" i="16"/>
  <c r="F360" i="16"/>
  <c r="F372" i="16"/>
  <c r="F13" i="16"/>
  <c r="F25" i="16"/>
  <c r="F37" i="16"/>
  <c r="F49" i="16"/>
  <c r="F61" i="16"/>
  <c r="F73" i="16"/>
  <c r="F85" i="16"/>
  <c r="F97" i="16"/>
  <c r="F109" i="16"/>
  <c r="F121" i="16"/>
  <c r="F133" i="16"/>
  <c r="F145" i="16"/>
  <c r="F157" i="16"/>
  <c r="F169" i="16"/>
  <c r="F181" i="16"/>
  <c r="F193" i="16"/>
  <c r="F205" i="16"/>
  <c r="F217" i="16"/>
  <c r="F229" i="16"/>
  <c r="F241" i="16"/>
  <c r="F253" i="16"/>
  <c r="F265" i="16"/>
  <c r="F277" i="16"/>
  <c r="F289" i="16"/>
  <c r="F301" i="16"/>
  <c r="F313" i="16"/>
  <c r="F325" i="16"/>
  <c r="F337" i="16"/>
  <c r="F349" i="16"/>
  <c r="F361" i="16"/>
  <c r="F373" i="16"/>
  <c r="F385" i="16"/>
  <c r="F397" i="16"/>
  <c r="F409" i="16"/>
  <c r="F421" i="16"/>
  <c r="F433" i="16"/>
  <c r="F445" i="16"/>
  <c r="F14" i="16"/>
  <c r="F26" i="16"/>
  <c r="F38" i="16"/>
  <c r="F50" i="16"/>
  <c r="F62" i="16"/>
  <c r="F74" i="16"/>
  <c r="F86" i="16"/>
  <c r="F98" i="16"/>
  <c r="F110" i="16"/>
  <c r="F122" i="16"/>
  <c r="F134" i="16"/>
  <c r="F146" i="16"/>
  <c r="F158" i="16"/>
  <c r="F170" i="16"/>
  <c r="F182" i="16"/>
  <c r="F194" i="16"/>
  <c r="F206" i="16"/>
  <c r="F218" i="16"/>
  <c r="F230" i="16"/>
  <c r="F242" i="16"/>
  <c r="F254" i="16"/>
  <c r="F266" i="16"/>
  <c r="F278" i="16"/>
  <c r="F290" i="16"/>
  <c r="F302" i="16"/>
  <c r="F314" i="16"/>
  <c r="F326" i="16"/>
  <c r="F338" i="16"/>
  <c r="F350" i="16"/>
  <c r="F362" i="16"/>
  <c r="F374" i="16"/>
  <c r="F386" i="16"/>
  <c r="F398" i="16"/>
  <c r="F410" i="16"/>
  <c r="F422" i="16"/>
  <c r="F434" i="16"/>
  <c r="F446" i="16"/>
  <c r="F3" i="16"/>
  <c r="F15" i="16"/>
  <c r="F27" i="16"/>
  <c r="F39" i="16"/>
  <c r="F51" i="16"/>
  <c r="F63" i="16"/>
  <c r="F75" i="16"/>
  <c r="F87" i="16"/>
  <c r="F99" i="16"/>
  <c r="F111" i="16"/>
  <c r="F123" i="16"/>
  <c r="F135" i="16"/>
  <c r="F147" i="16"/>
  <c r="F159" i="16"/>
  <c r="F171" i="16"/>
  <c r="F183" i="16"/>
  <c r="F195" i="16"/>
  <c r="F207" i="16"/>
  <c r="F219" i="16"/>
  <c r="F231" i="16"/>
  <c r="F243" i="16"/>
  <c r="F255" i="16"/>
  <c r="F267" i="16"/>
  <c r="F279" i="16"/>
  <c r="F291" i="16"/>
  <c r="F303" i="16"/>
  <c r="F315" i="16"/>
  <c r="F327" i="16"/>
  <c r="F339" i="16"/>
  <c r="F351" i="16"/>
  <c r="F363" i="16"/>
  <c r="F375" i="16"/>
  <c r="F387" i="16"/>
  <c r="F399" i="16"/>
  <c r="F411" i="16"/>
  <c r="F423" i="16"/>
  <c r="F435" i="16"/>
  <c r="F447" i="16"/>
  <c r="F396" i="16"/>
  <c r="F408" i="16"/>
  <c r="F2" i="16"/>
  <c r="F417" i="16"/>
  <c r="F420" i="16"/>
  <c r="F429" i="16"/>
  <c r="F431" i="16"/>
  <c r="F432" i="16"/>
  <c r="F441" i="16"/>
  <c r="F443" i="16"/>
  <c r="F444" i="16"/>
  <c r="F384" i="16"/>
  <c r="F413" i="1"/>
  <c r="F86" i="3"/>
  <c r="E86" i="3"/>
  <c r="E411" i="1"/>
  <c r="F411" i="1"/>
  <c r="A2" i="12" l="1"/>
  <c r="A1" i="12"/>
  <c r="A2" i="11"/>
  <c r="A1" i="11"/>
  <c r="A2" i="10"/>
  <c r="A1" i="10"/>
  <c r="A2" i="9"/>
  <c r="A1" i="9"/>
  <c r="A2" i="8"/>
  <c r="A1" i="8"/>
  <c r="A2" i="7"/>
  <c r="A1" i="7"/>
  <c r="A2" i="6"/>
  <c r="A1" i="6"/>
  <c r="A2" i="5"/>
  <c r="A1" i="5"/>
  <c r="A2" i="3"/>
  <c r="A1" i="3"/>
  <c r="A2" i="2"/>
  <c r="A1" i="2"/>
  <c r="F422" i="1"/>
  <c r="E422" i="1"/>
  <c r="F421" i="1"/>
  <c r="E421" i="1"/>
  <c r="F420" i="1"/>
  <c r="E420" i="1"/>
  <c r="F419" i="1"/>
  <c r="E419" i="1"/>
  <c r="F418" i="1"/>
  <c r="E418" i="1"/>
  <c r="F417" i="1"/>
  <c r="E417" i="1"/>
  <c r="F416" i="1"/>
  <c r="E416" i="1"/>
  <c r="F415" i="1"/>
  <c r="E415" i="1"/>
  <c r="F414" i="1"/>
  <c r="E414" i="1"/>
  <c r="F412" i="1"/>
  <c r="E412" i="1"/>
  <c r="A2" i="13"/>
  <c r="A1" i="13"/>
  <c r="E423" i="1" l="1"/>
</calcChain>
</file>

<file path=xl/sharedStrings.xml><?xml version="1.0" encoding="utf-8"?>
<sst xmlns="http://schemas.openxmlformats.org/spreadsheetml/2006/main" count="6266" uniqueCount="1425">
  <si>
    <t>Gruodis</t>
  </si>
  <si>
    <t>Eil. Nr.</t>
  </si>
  <si>
    <t>Filmo pavadinimas</t>
  </si>
  <si>
    <t>Filmo pavadinimas originalo kalba</t>
  </si>
  <si>
    <t>Kilmės šalis</t>
  </si>
  <si>
    <t>Pajamos</t>
  </si>
  <si>
    <t>Žiūrovų skaičius</t>
  </si>
  <si>
    <t>Kopijų skaičius</t>
  </si>
  <si>
    <t>Premjeros data</t>
  </si>
  <si>
    <t>Platintojas</t>
  </si>
  <si>
    <t>Lietuvos kino teatruose rodytų filmų TOP</t>
  </si>
  <si>
    <t xml:space="preserve"> </t>
  </si>
  <si>
    <t>Mėnuo</t>
  </si>
  <si>
    <t>Vasaris</t>
  </si>
  <si>
    <t>Kovas</t>
  </si>
  <si>
    <t>Balandis</t>
  </si>
  <si>
    <t>Gegužė</t>
  </si>
  <si>
    <t>Birželis</t>
  </si>
  <si>
    <t>Liepa</t>
  </si>
  <si>
    <t>Rugpjūtis</t>
  </si>
  <si>
    <t>Rugsėjis</t>
  </si>
  <si>
    <t>Spalis</t>
  </si>
  <si>
    <t>Lapkritis</t>
  </si>
  <si>
    <t>Iš viso</t>
  </si>
  <si>
    <t>Sausis</t>
  </si>
  <si>
    <t>Įsikūnijimas. Vandens kelias</t>
  </si>
  <si>
    <t>Avatar: The Way of Water</t>
  </si>
  <si>
    <t>US</t>
  </si>
  <si>
    <t>Theatrical Film Distribution / WDSMPI</t>
  </si>
  <si>
    <t xml:space="preserve">Barbė </t>
  </si>
  <si>
    <t>Barbie</t>
  </si>
  <si>
    <t>US, UK</t>
  </si>
  <si>
    <t>ACME Film / WB</t>
  </si>
  <si>
    <t xml:space="preserve">Openheimeris  </t>
  </si>
  <si>
    <t>Oppenheimer</t>
  </si>
  <si>
    <t>Dukine Film Distribution / Universal Pictures</t>
  </si>
  <si>
    <t>ReEmigrantai</t>
  </si>
  <si>
    <t>LT</t>
  </si>
  <si>
    <t>Stambus planas</t>
  </si>
  <si>
    <t xml:space="preserve">Batuotas katinas Pūkis: paskutinis noras  </t>
  </si>
  <si>
    <t>Puss in Boots: The Last Wish</t>
  </si>
  <si>
    <t>US, JP</t>
  </si>
  <si>
    <t xml:space="preserve">Broliai Super Mario. Filmas </t>
  </si>
  <si>
    <t>Super Mario Bros.</t>
  </si>
  <si>
    <t>JP, US</t>
  </si>
  <si>
    <t xml:space="preserve">Stichijos </t>
  </si>
  <si>
    <t>Elemental</t>
  </si>
  <si>
    <t>Troliai 3</t>
  </si>
  <si>
    <t>Trolls Band Together</t>
  </si>
  <si>
    <t>Napoleonas</t>
  </si>
  <si>
    <t>Napoleon</t>
  </si>
  <si>
    <t>ACME Film / SONY</t>
  </si>
  <si>
    <t>Penkios naktys pas Fredį</t>
  </si>
  <si>
    <t>Five Nights at Freddy's</t>
  </si>
  <si>
    <t>Milijonieriaus palikimas</t>
  </si>
  <si>
    <t>Vabalo filmai</t>
  </si>
  <si>
    <t xml:space="preserve">Greiti ir įsiutę 10 </t>
  </si>
  <si>
    <t>Fast &amp; Furious 10</t>
  </si>
  <si>
    <t xml:space="preserve">Vonka </t>
  </si>
  <si>
    <t xml:space="preserve"> Wonka</t>
  </si>
  <si>
    <t>Žmogus-voras: Aplink multivisatą</t>
  </si>
  <si>
    <t>Spiderman Across the Spiderverse</t>
  </si>
  <si>
    <t xml:space="preserve">Mumijos </t>
  </si>
  <si>
    <t>Mummies</t>
  </si>
  <si>
    <t>ES</t>
  </si>
  <si>
    <t xml:space="preserve">Bado žaidynės: Sakmė apie strazdą ir gyvatę </t>
  </si>
  <si>
    <t>Hunger Games: The Ballad of Songbirds and Snakes</t>
  </si>
  <si>
    <t>ACME Film</t>
  </si>
  <si>
    <t xml:space="preserve">Džonas Vikas 4  </t>
  </si>
  <si>
    <t>John Wick Chapter Four</t>
  </si>
  <si>
    <t xml:space="preserve">Šunyčiai patruliai 2. Galingas filmas </t>
  </si>
  <si>
    <t xml:space="preserve"> PAW Patrol: The Mighty Movie</t>
  </si>
  <si>
    <t>US, CA</t>
  </si>
  <si>
    <t>Dukine Film Distribution / Paramount Pictures</t>
  </si>
  <si>
    <t xml:space="preserve">Galaktikos sergėtojai. III dalis </t>
  </si>
  <si>
    <t>Guardians of the Galaxy Vol. 3</t>
  </si>
  <si>
    <t>Poetas</t>
  </si>
  <si>
    <t>Vyrų svajonės</t>
  </si>
  <si>
    <t>Dublis LT</t>
  </si>
  <si>
    <t>Kakė Makė: mano filmas</t>
  </si>
  <si>
    <t>Nj world</t>
  </si>
  <si>
    <t>Paradas</t>
  </si>
  <si>
    <t>Po mokyklos</t>
  </si>
  <si>
    <t>Aš gyvas</t>
  </si>
  <si>
    <t>Gran Turismo</t>
  </si>
  <si>
    <t>Gėlių mėnulio žudikai</t>
  </si>
  <si>
    <t xml:space="preserve"> Killers of the Flower Moon</t>
  </si>
  <si>
    <t xml:space="preserve">Didžioji ančių kelionė  </t>
  </si>
  <si>
    <t>Migration</t>
  </si>
  <si>
    <t>US, FR</t>
  </si>
  <si>
    <t xml:space="preserve">Vienuolė 2 </t>
  </si>
  <si>
    <t>The Nun II</t>
  </si>
  <si>
    <t xml:space="preserve">Noras  </t>
  </si>
  <si>
    <t>Wish</t>
  </si>
  <si>
    <t xml:space="preserve">Tūnąs tamsoje: Raudonos durys </t>
  </si>
  <si>
    <t>Insidious: The Red Door</t>
  </si>
  <si>
    <t>CA</t>
  </si>
  <si>
    <t>Mavka Forest Song</t>
  </si>
  <si>
    <t>UA, US</t>
  </si>
  <si>
    <t>Tu man nieko neprimeni</t>
  </si>
  <si>
    <t>LT, ES, SE</t>
  </si>
  <si>
    <t>Europos kinas</t>
  </si>
  <si>
    <t>Šeima</t>
  </si>
  <si>
    <t>All screens</t>
  </si>
  <si>
    <t>Neįmanoma misija: Mirtinas atpildas. Pirma dalis</t>
  </si>
  <si>
    <t>Mission: Impossible - Dead Reckoning Part One</t>
  </si>
  <si>
    <t>Megalodonas 2: bedugnė</t>
  </si>
  <si>
    <t>Meg 2: The Trench</t>
  </si>
  <si>
    <t>US, CN</t>
  </si>
  <si>
    <t xml:space="preserve">Transformeriai. Žvėrių atgimimas </t>
  </si>
  <si>
    <t>Transformers: Rise of the Beasts</t>
  </si>
  <si>
    <t xml:space="preserve">Stebuklingoji boružėlė ir juodasis katinas </t>
  </si>
  <si>
    <t>Ladybug &amp; Cat Noir: The Awakening</t>
  </si>
  <si>
    <t>FR</t>
  </si>
  <si>
    <t xml:space="preserve">Magiškasis Maikas: Paskutinis šokis </t>
  </si>
  <si>
    <t>Magic Mike's Last Dance</t>
  </si>
  <si>
    <t xml:space="preserve">Miauricijus Puikusis </t>
  </si>
  <si>
    <t>Amazing Maurice</t>
  </si>
  <si>
    <t>UK, DE, US</t>
  </si>
  <si>
    <t>Adastra Cinema</t>
  </si>
  <si>
    <t xml:space="preserve">Skruzdėliukas ir Vapsva. Kvantomanija </t>
  </si>
  <si>
    <t>Ant-Man and the Wasp: Quantumania</t>
  </si>
  <si>
    <t xml:space="preserve">Popiežiaus egzorcistas </t>
  </si>
  <si>
    <t>Pope's Exorcist</t>
  </si>
  <si>
    <t xml:space="preserve">Pjūklas X </t>
  </si>
  <si>
    <t>Saw X</t>
  </si>
  <si>
    <t>US, CA, MX</t>
  </si>
  <si>
    <t xml:space="preserve">Kūrėjas  </t>
  </si>
  <si>
    <t>The Creator</t>
  </si>
  <si>
    <t xml:space="preserve">Egzorcistas: tikintysis </t>
  </si>
  <si>
    <t>Exorcist: The Believer</t>
  </si>
  <si>
    <t xml:space="preserve">Banginis  </t>
  </si>
  <si>
    <t>The Whale</t>
  </si>
  <si>
    <t xml:space="preserve">Theatrical Film Distribution </t>
  </si>
  <si>
    <t xml:space="preserve">Rose Namajunas: Aš esu čempionė  </t>
  </si>
  <si>
    <t>Thug Rose</t>
  </si>
  <si>
    <t xml:space="preserve">Akvamenas 2: Prarasta karalystė  </t>
  </si>
  <si>
    <t>Aquaman and The Lost Kingdom</t>
  </si>
  <si>
    <t xml:space="preserve">Greiti ir pūkuoti </t>
  </si>
  <si>
    <t>Rally Road Racers</t>
  </si>
  <si>
    <t>UK</t>
  </si>
  <si>
    <t xml:space="preserve">Nieko asmeniško </t>
  </si>
  <si>
    <t xml:space="preserve"> No Hard Feelings</t>
  </si>
  <si>
    <t xml:space="preserve">Klyksmas 6  </t>
  </si>
  <si>
    <t>Scream 6</t>
  </si>
  <si>
    <t xml:space="preserve">Dukine Film Distribution / Paramount Pictures </t>
  </si>
  <si>
    <t xml:space="preserve">Indiana Džounsas ir lemties artefaktas </t>
  </si>
  <si>
    <t>Indiana Jones and the Dial of Destiny</t>
  </si>
  <si>
    <t>Operacija Fortūna: Apgaulės menas</t>
  </si>
  <si>
    <t>Operation Fortune: Ruse de Guer</t>
  </si>
  <si>
    <t>US, CH, UK, TR</t>
  </si>
  <si>
    <t xml:space="preserve">Babilonas </t>
  </si>
  <si>
    <t>Babylon</t>
  </si>
  <si>
    <t xml:space="preserve">Jūrų pabaisa. Rubė Gilman </t>
  </si>
  <si>
    <t>Ruby Gillman, Teenage Kraken</t>
  </si>
  <si>
    <t xml:space="preserve">Undinėlė  </t>
  </si>
  <si>
    <t xml:space="preserve"> Little Mermaid</t>
  </si>
  <si>
    <t xml:space="preserve">Kapitonė Marvel 2 </t>
  </si>
  <si>
    <t>The Marvels</t>
  </si>
  <si>
    <t>After. Amžinai (After Everything)</t>
  </si>
  <si>
    <t>Garsų pasaulio įrašai</t>
  </si>
  <si>
    <t>Krydas III: Legenda tęsiasi</t>
  </si>
  <si>
    <t>Creed 3</t>
  </si>
  <si>
    <t>Aš noriu šokti. Whitney Houston filmas</t>
  </si>
  <si>
    <t>I wanna dance with somebody</t>
  </si>
  <si>
    <t>Laikinai Jūsų</t>
  </si>
  <si>
    <t>Singing fish</t>
  </si>
  <si>
    <t>Gyveno kartą Oto</t>
  </si>
  <si>
    <t>Man Called Otto</t>
  </si>
  <si>
    <t xml:space="preserve">Baubas </t>
  </si>
  <si>
    <t>The Boogeyman</t>
  </si>
  <si>
    <t xml:space="preserve">Vėžliukai nindzės: mutantų siautėjimas </t>
  </si>
  <si>
    <t>Teenage Mutant Ninja Turtles: Mutant Mayhem</t>
  </si>
  <si>
    <t xml:space="preserve">Venecijos šmėklos </t>
  </si>
  <si>
    <t xml:space="preserve"> A Haunting in Venice</t>
  </si>
  <si>
    <t>Piktieji numirėliai prisikelia</t>
  </si>
  <si>
    <t>Evil Dead Rise</t>
  </si>
  <si>
    <t>NZ, US, IE</t>
  </si>
  <si>
    <t>Acme Film / WB</t>
  </si>
  <si>
    <t>Detektyvas Sanis</t>
  </si>
  <si>
    <t>Inspector Sun and the curse of the black widow</t>
  </si>
  <si>
    <t>Sprogstančios vestuvės</t>
  </si>
  <si>
    <t>Shotgun Wedding</t>
  </si>
  <si>
    <t xml:space="preserve">Ekvalaizeris 3: Paskutinė kova </t>
  </si>
  <si>
    <t>Equalizer 3</t>
  </si>
  <si>
    <t>M3gan</t>
  </si>
  <si>
    <t xml:space="preserve">Paslaptinga požemių karalystė </t>
  </si>
  <si>
    <t>The Secret Kingdom</t>
  </si>
  <si>
    <t>AU</t>
  </si>
  <si>
    <t xml:space="preserve">Kiškių mokykla. Misija „Kiaušiniai“  </t>
  </si>
  <si>
    <t>Rabbit Academy. Mission Eggpossible</t>
  </si>
  <si>
    <t>DE</t>
  </si>
  <si>
    <t xml:space="preserve">Požemiai ir drakonai. Garbė tarp vagių </t>
  </si>
  <si>
    <t>Dungeons &amp; Dragons: Honor Among Thieves</t>
  </si>
  <si>
    <t xml:space="preserve">Kalbėk su manimi </t>
  </si>
  <si>
    <t>Talk to Me</t>
  </si>
  <si>
    <t>Asteriksas ir Obeliksas: Drakonų imperija</t>
  </si>
  <si>
    <t>Asterix and Obelix: The Middle Kingdom</t>
  </si>
  <si>
    <t>Blyksnis</t>
  </si>
  <si>
    <t>Flash</t>
  </si>
  <si>
    <t>Tu mano deimantas</t>
  </si>
  <si>
    <t>Maobori production</t>
  </si>
  <si>
    <t xml:space="preserve">Asteroidų miestas </t>
  </si>
  <si>
    <t>Asteroid City</t>
  </si>
  <si>
    <t>AIR</t>
  </si>
  <si>
    <t>Mafia Mamma</t>
  </si>
  <si>
    <t>IT, UK</t>
  </si>
  <si>
    <t>Pelkių karaliaus dukra</t>
  </si>
  <si>
    <t>Marsh King's Daughter</t>
  </si>
  <si>
    <t>Ričis didysis 2</t>
  </si>
  <si>
    <t>Richard the Stork and the Mystery of the Great Jewel</t>
  </si>
  <si>
    <t>DE, BE, NO</t>
  </si>
  <si>
    <t>Gurmaniška aistra</t>
  </si>
  <si>
    <t>Pot au Feu de Dodin Bouffant</t>
  </si>
  <si>
    <t>Pradingusi</t>
  </si>
  <si>
    <t>Missing</t>
  </si>
  <si>
    <t xml:space="preserve">Tvirtas užnugaris </t>
  </si>
  <si>
    <t>The Covenant</t>
  </si>
  <si>
    <t>UK, ES</t>
  </si>
  <si>
    <t xml:space="preserve">Aštuoni kalnai </t>
  </si>
  <si>
    <t>The Eight Mountains</t>
  </si>
  <si>
    <t xml:space="preserve">IT, BE, FR </t>
  </si>
  <si>
    <t>Pranašystė Lietuvai</t>
  </si>
  <si>
    <t xml:space="preserve">Maobori production </t>
  </si>
  <si>
    <t>Shazam! Dievų įniršis</t>
  </si>
  <si>
    <t>Shazam! Fury of the Gods</t>
  </si>
  <si>
    <t xml:space="preserve">Petsi Iš Argo  </t>
  </si>
  <si>
    <t>Argonuts</t>
  </si>
  <si>
    <t xml:space="preserve">Maskaradas  </t>
  </si>
  <si>
    <t>Mascarade</t>
  </si>
  <si>
    <t xml:space="preserve">Nesunaikinami 4 </t>
  </si>
  <si>
    <t xml:space="preserve"> Expend4bles</t>
  </si>
  <si>
    <t>Theatrical Film Distribution</t>
  </si>
  <si>
    <t xml:space="preserve">Praėję gyvenimai </t>
  </si>
  <si>
    <t>Past lives</t>
  </si>
  <si>
    <t>US, KR</t>
  </si>
  <si>
    <t>Avarinis nusileidimas</t>
  </si>
  <si>
    <t>Plane</t>
  </si>
  <si>
    <t xml:space="preserve">Laisvės garsas  </t>
  </si>
  <si>
    <t>Sound of Freedom</t>
  </si>
  <si>
    <t>US, MX</t>
  </si>
  <si>
    <t>Džiunglių būrys 2</t>
  </si>
  <si>
    <t>Jungle Bunch 2 (Les as de la Jungle 2)</t>
  </si>
  <si>
    <t xml:space="preserve">Lesė. Naujas nuotykis  </t>
  </si>
  <si>
    <t>Lassie – Ein neues Abenteuer</t>
  </si>
  <si>
    <t xml:space="preserve">Broliai lokiai: atgal į žemę </t>
  </si>
  <si>
    <t>Boonie Bears: Back to Earth</t>
  </si>
  <si>
    <t>Unlimited Media OÜ</t>
  </si>
  <si>
    <t xml:space="preserve">Mėlynas vabalas </t>
  </si>
  <si>
    <t>Blue Beetle</t>
  </si>
  <si>
    <t xml:space="preserve">Kokaino lokys  </t>
  </si>
  <si>
    <t>Cocaine Bear</t>
  </si>
  <si>
    <t>Makliai (Die Mucklas...und wie sie zu Pettersson und Findus kamen)</t>
  </si>
  <si>
    <t>Suzume</t>
  </si>
  <si>
    <t>JP</t>
  </si>
  <si>
    <t xml:space="preserve">Salos vaiduokliai  </t>
  </si>
  <si>
    <t>The Banshees of Inisherin</t>
  </si>
  <si>
    <t>US, UK,IE</t>
  </si>
  <si>
    <t xml:space="preserve">Voratinklis </t>
  </si>
  <si>
    <t>Cobweb</t>
  </si>
  <si>
    <t xml:space="preserve">Kentervilio pilies vaiduoklis  </t>
  </si>
  <si>
    <t>The Canterville Ghost</t>
  </si>
  <si>
    <t xml:space="preserve">Padėkos diena </t>
  </si>
  <si>
    <t>Thanksgiving</t>
  </si>
  <si>
    <t xml:space="preserve">Aš ir Jis. Tikra katastrofa  </t>
  </si>
  <si>
    <t>Beautiful disaster</t>
  </si>
  <si>
    <t xml:space="preserve">65: Išnykimo riba </t>
  </si>
  <si>
    <t>Tiesiog sėkmė</t>
  </si>
  <si>
    <t>Coup de chance</t>
  </si>
  <si>
    <t xml:space="preserve">Svajoklis Budis 3  </t>
  </si>
  <si>
    <t>Rock Dog 3</t>
  </si>
  <si>
    <t>Bilietas</t>
  </si>
  <si>
    <t>Pilietinė medija</t>
  </si>
  <si>
    <t>Ar vesi mane?</t>
  </si>
  <si>
    <t>Maybe I Do</t>
  </si>
  <si>
    <t xml:space="preserve">ACME Film </t>
  </si>
  <si>
    <t xml:space="preserve">Kvaili pinigai  </t>
  </si>
  <si>
    <t>Dumb Money</t>
  </si>
  <si>
    <t xml:space="preserve">Kalėdos Batsiuvių gatvėje </t>
  </si>
  <si>
    <t>Christmas on Cobbler Street</t>
  </si>
  <si>
    <t>NO</t>
  </si>
  <si>
    <t>Fabelmanai</t>
  </si>
  <si>
    <t>The Fabelmans</t>
  </si>
  <si>
    <t xml:space="preserve">Begalybė </t>
  </si>
  <si>
    <t>L’immensita</t>
  </si>
  <si>
    <t>IT, FR</t>
  </si>
  <si>
    <t xml:space="preserve">Gražuolė ir Sebastianas. Naujoji karta </t>
  </si>
  <si>
    <t>Belle &amp; Sebastien – Next Generation</t>
  </si>
  <si>
    <t>Best Film</t>
  </si>
  <si>
    <t xml:space="preserve">Dvaras, kuriame vaidenasi  </t>
  </si>
  <si>
    <t>Haunted Mansion</t>
  </si>
  <si>
    <t xml:space="preserve">Trys vagišiai ir liūtas  </t>
  </si>
  <si>
    <t>When the Robbers Came to Cardamom Town</t>
  </si>
  <si>
    <t>Broliai lokiai: Dingęs lobis (Boonie Bears: Guardian Code)</t>
  </si>
  <si>
    <t>CN</t>
  </si>
  <si>
    <t>Čiulbanti siela</t>
  </si>
  <si>
    <t>Taip toliau</t>
  </si>
  <si>
    <t>Man viskas gerai</t>
  </si>
  <si>
    <t>Dansu films</t>
  </si>
  <si>
    <t xml:space="preserve">Sapnų scenarijus </t>
  </si>
  <si>
    <t>Dream Scenario</t>
  </si>
  <si>
    <t>Per arti</t>
  </si>
  <si>
    <t xml:space="preserve">Atpildas </t>
  </si>
  <si>
    <t>Retribution</t>
  </si>
  <si>
    <t>US, FR, ES, DE</t>
  </si>
  <si>
    <t xml:space="preserve">Paskutinė Demetros kelionė </t>
  </si>
  <si>
    <t>Last Voyage of Demeter</t>
  </si>
  <si>
    <t>Žana Diu Bari. Karaliaus favoritė (Jeanne Du Barry)</t>
  </si>
  <si>
    <t xml:space="preserve">Titanikas: 25 metai </t>
  </si>
  <si>
    <t>Titanic (25th Anniversary)</t>
  </si>
  <si>
    <t>Hipnotikai</t>
  </si>
  <si>
    <t>Hypnotic</t>
  </si>
  <si>
    <t>9-as žingsnis</t>
  </si>
  <si>
    <t xml:space="preserve">Bloga nuo savęs  </t>
  </si>
  <si>
    <t>Syk Pike</t>
  </si>
  <si>
    <t>NO, SE</t>
  </si>
  <si>
    <t>Estinfilm</t>
  </si>
  <si>
    <t xml:space="preserve">Įšventinimas </t>
  </si>
  <si>
    <t>Consecration</t>
  </si>
  <si>
    <t>Pamilti dar kartą</t>
  </si>
  <si>
    <t>Love Again</t>
  </si>
  <si>
    <t>Bučiuoju, Juozas</t>
  </si>
  <si>
    <t>Cinema Ads</t>
  </si>
  <si>
    <t>Pirties seserys</t>
  </si>
  <si>
    <t>Savvusanna sõsarad</t>
  </si>
  <si>
    <t>EE, IS, FR</t>
  </si>
  <si>
    <t>Kino pasaka</t>
  </si>
  <si>
    <t>Mielas Deividai</t>
  </si>
  <si>
    <t>Dear David</t>
  </si>
  <si>
    <t>Puikios dienos</t>
  </si>
  <si>
    <t>Perfect days</t>
  </si>
  <si>
    <t>JP, DE</t>
  </si>
  <si>
    <t>A-One Films</t>
  </si>
  <si>
    <t xml:space="preserve">Laisvai samdomas  </t>
  </si>
  <si>
    <t>Freelance</t>
  </si>
  <si>
    <t>Mano pakvaišęs senis</t>
  </si>
  <si>
    <t>About My Father</t>
  </si>
  <si>
    <t xml:space="preserve">Beldimas į trobelę  </t>
  </si>
  <si>
    <t>Knock at The Cabin</t>
  </si>
  <si>
    <t>Kuo čia dėta meilė?</t>
  </si>
  <si>
    <t>Whats Love Got To Do With It</t>
  </si>
  <si>
    <t xml:space="preserve">Pabaisiukė  </t>
  </si>
  <si>
    <t>Scarygirl</t>
  </si>
  <si>
    <t>Piktųjų karta</t>
  </si>
  <si>
    <t>Kino kultas</t>
  </si>
  <si>
    <t>Tar</t>
  </si>
  <si>
    <t>Tár</t>
  </si>
  <si>
    <t>Sacharos princai</t>
  </si>
  <si>
    <t>Princes of the Desert</t>
  </si>
  <si>
    <t xml:space="preserve">Pavojinga jūra  </t>
  </si>
  <si>
    <t>Dangerous Water</t>
  </si>
  <si>
    <t xml:space="preserve">Nukritę lapai </t>
  </si>
  <si>
    <t>Kuolleet lehdet</t>
  </si>
  <si>
    <t>FI</t>
  </si>
  <si>
    <t>Parko stebuklai (The Inseparables)</t>
  </si>
  <si>
    <t>ES, FR, BE</t>
  </si>
  <si>
    <t>Samsara</t>
  </si>
  <si>
    <t>Erikas Akmenširdis</t>
  </si>
  <si>
    <t>Erik Kivisüda</t>
  </si>
  <si>
    <t>EE, LV, LT, LU, FI, UA</t>
  </si>
  <si>
    <t xml:space="preserve">Abizu prakeiksmas </t>
  </si>
  <si>
    <t>The Offering</t>
  </si>
  <si>
    <t>Meniu</t>
  </si>
  <si>
    <t>Menu</t>
  </si>
  <si>
    <t>Viskas iškart ir visur</t>
  </si>
  <si>
    <t>Everything everywhere all at once</t>
  </si>
  <si>
    <t xml:space="preserve">Katytė ir aš  </t>
  </si>
  <si>
    <t>Cat's Life</t>
  </si>
  <si>
    <t>FR, CH</t>
  </si>
  <si>
    <t>Kartu iš meilės šunims</t>
  </si>
  <si>
    <t>Puppy love</t>
  </si>
  <si>
    <t>700 Vilniaus metų. Kelionė laiku su prof. Alfredu Bumblausku</t>
  </si>
  <si>
    <t>Apverstas bokštas</t>
  </si>
  <si>
    <t>Tagurpidi torn</t>
  </si>
  <si>
    <t>LV, EE</t>
  </si>
  <si>
    <t>Skalvijos kino centras</t>
  </si>
  <si>
    <t xml:space="preserve">Renfildas </t>
  </si>
  <si>
    <t>Renfield</t>
  </si>
  <si>
    <t xml:space="preserve">Paskutinis šokis </t>
  </si>
  <si>
    <t>Last Dance</t>
  </si>
  <si>
    <t>BE, CH</t>
  </si>
  <si>
    <t>Auksasnapis</t>
  </si>
  <si>
    <t>Goldbeak</t>
  </si>
  <si>
    <t>Baltic Content Media</t>
  </si>
  <si>
    <t xml:space="preserve">Geras tripas </t>
  </si>
  <si>
    <t>Joy Ride</t>
  </si>
  <si>
    <t>Sūnus</t>
  </si>
  <si>
    <t>Son</t>
  </si>
  <si>
    <t>UK, FR</t>
  </si>
  <si>
    <t>Po saulės</t>
  </si>
  <si>
    <t>After sun</t>
  </si>
  <si>
    <t xml:space="preserve">Visos Bo baimės </t>
  </si>
  <si>
    <t>Beau is afraid</t>
  </si>
  <si>
    <t xml:space="preserve">Šėtono garbintojai  </t>
  </si>
  <si>
    <t>Lord of Misrule</t>
  </si>
  <si>
    <t>Mėgintuvėlių karta</t>
  </si>
  <si>
    <t>Pod Generation</t>
  </si>
  <si>
    <t>Net ir pelės keliauja į dangų</t>
  </si>
  <si>
    <t>I mysi patrí do nebe</t>
  </si>
  <si>
    <t>CZ, FR, PL, SK</t>
  </si>
  <si>
    <t xml:space="preserve">Metas išeiti </t>
  </si>
  <si>
    <t>Decision to Leave</t>
  </si>
  <si>
    <t>KR</t>
  </si>
  <si>
    <t xml:space="preserve">Praeities šmėklos  </t>
  </si>
  <si>
    <t xml:space="preserve">The Refuge </t>
  </si>
  <si>
    <t xml:space="preserve">Vakar </t>
  </si>
  <si>
    <t>Yesterday</t>
  </si>
  <si>
    <t xml:space="preserve">Šventovė  </t>
  </si>
  <si>
    <t>Sanctuary</t>
  </si>
  <si>
    <t xml:space="preserve">Gilyn </t>
  </si>
  <si>
    <t>The Dive</t>
  </si>
  <si>
    <t>Keistas pasaulis</t>
  </si>
  <si>
    <t>Strange World</t>
  </si>
  <si>
    <t xml:space="preserve">Laukinė širdis  </t>
  </si>
  <si>
    <t xml:space="preserve"> Ponyherz</t>
  </si>
  <si>
    <t xml:space="preserve">Kairo sąmokslas  </t>
  </si>
  <si>
    <t>Boy from Heaven</t>
  </si>
  <si>
    <t>SE, FI, DK, MA, FR</t>
  </si>
  <si>
    <t>Dalilendas</t>
  </si>
  <si>
    <t>Daliland</t>
  </si>
  <si>
    <t>US, UK, FR</t>
  </si>
  <si>
    <t xml:space="preserve">Jis gyvena viduje  </t>
  </si>
  <si>
    <t xml:space="preserve"> It Lives Inside</t>
  </si>
  <si>
    <t>Kapitonas. Pauliaus Jankūno istorija</t>
  </si>
  <si>
    <t>Sporto zona Media Group</t>
  </si>
  <si>
    <t xml:space="preserve">Karavadžo šešėlis  </t>
  </si>
  <si>
    <t>Caravaggio's Shadow</t>
  </si>
  <si>
    <t>IT</t>
  </si>
  <si>
    <t>Kandaharas (Kandahar)</t>
  </si>
  <si>
    <t>BlackBerry</t>
  </si>
  <si>
    <t xml:space="preserve">Kas nužudė Megę? </t>
  </si>
  <si>
    <t>Maggie Moore(s)</t>
  </si>
  <si>
    <t>Liūdesio trikampis</t>
  </si>
  <si>
    <t>The Triangle of Sadness</t>
  </si>
  <si>
    <t>SE, FR, UK, DE, GR</t>
  </si>
  <si>
    <t xml:space="preserve">Cukrus ir žvaigždės  </t>
  </si>
  <si>
    <t>Sugar and Stars</t>
  </si>
  <si>
    <t>Filip</t>
  </si>
  <si>
    <t>PL</t>
  </si>
  <si>
    <t>Travolta</t>
  </si>
  <si>
    <t>Kovotoja</t>
  </si>
  <si>
    <t>Woman King</t>
  </si>
  <si>
    <t xml:space="preserve">Tyli naktis   </t>
  </si>
  <si>
    <t>Silent Night</t>
  </si>
  <si>
    <t>Sugrįžimas į Seulą</t>
  </si>
  <si>
    <t>Retour à Séoul</t>
  </si>
  <si>
    <t xml:space="preserve">Du bilietai į Graikiją </t>
  </si>
  <si>
    <t>Les Cyclades</t>
  </si>
  <si>
    <t xml:space="preserve">Trys muškietininkai: D'artanjanas </t>
  </si>
  <si>
    <t>Three Musketeers: D'Artagnan)</t>
  </si>
  <si>
    <t xml:space="preserve">Mizantropas  </t>
  </si>
  <si>
    <t>To Catch a Killer</t>
  </si>
  <si>
    <t>Kovotojas</t>
  </si>
  <si>
    <t>Strijder</t>
  </si>
  <si>
    <t>NL</t>
  </si>
  <si>
    <t>KC Garsas</t>
  </si>
  <si>
    <t>Kraujas</t>
  </si>
  <si>
    <t>Blood</t>
  </si>
  <si>
    <t>SE</t>
  </si>
  <si>
    <t>Mažasis Alanas</t>
  </si>
  <si>
    <t>Lille Allan – den menneskelige antenna</t>
  </si>
  <si>
    <t>DK</t>
  </si>
  <si>
    <t>Korsažas</t>
  </si>
  <si>
    <t>Corsage</t>
  </si>
  <si>
    <t>AT, LU, DE, FR</t>
  </si>
  <si>
    <t>Kino aljansas</t>
  </si>
  <si>
    <t xml:space="preserve">Nakties persekiotojas </t>
  </si>
  <si>
    <t>Night Of The Hunted</t>
  </si>
  <si>
    <t>Mariupolis 2</t>
  </si>
  <si>
    <t>LT, DE, FR</t>
  </si>
  <si>
    <t xml:space="preserve">Kol mirtis mus išskirs </t>
  </si>
  <si>
    <t>Til Death Do Us Part</t>
  </si>
  <si>
    <t xml:space="preserve">Rūmai  </t>
  </si>
  <si>
    <t>The Palace</t>
  </si>
  <si>
    <t>IT, FR, PL</t>
  </si>
  <si>
    <t>Drugelio Širdis</t>
  </si>
  <si>
    <t xml:space="preserve">Šventasis voras </t>
  </si>
  <si>
    <t>Holy spider</t>
  </si>
  <si>
    <t>DK, DE, SE, FR, JO, IT</t>
  </si>
  <si>
    <t xml:space="preserve">Jaunasis vadas Vinetu </t>
  </si>
  <si>
    <t>Der junge Häuptling Winnetou</t>
  </si>
  <si>
    <t>Antanas Sutkus. Scenos iš fotografo gyvenimo</t>
  </si>
  <si>
    <t>A Propos studija</t>
  </si>
  <si>
    <t xml:space="preserve">Katakas. Kelionė į ledynų kraštą </t>
  </si>
  <si>
    <t>Katak: The Brave Beluga</t>
  </si>
  <si>
    <t>Ingeborga Bachmann. Kelionė į dykumą</t>
  </si>
  <si>
    <t>Ingeborg Bachmann – Reise In Die Wüste</t>
  </si>
  <si>
    <t>CH, DE</t>
  </si>
  <si>
    <t>Sekso pabaiga</t>
  </si>
  <si>
    <t>The End of Sex</t>
  </si>
  <si>
    <t>Tamsta Varlius</t>
  </si>
  <si>
    <t>Meester Kikker</t>
  </si>
  <si>
    <t>Janvaris</t>
  </si>
  <si>
    <t>LV, LT, PL</t>
  </si>
  <si>
    <t>Artbox</t>
  </si>
  <si>
    <t>Aš esu Rožytė</t>
  </si>
  <si>
    <t>Ketvirta versija</t>
  </si>
  <si>
    <t xml:space="preserve">Meškio Tedžio Kalėdos </t>
  </si>
  <si>
    <t>Teddy’s Christmas</t>
  </si>
  <si>
    <t xml:space="preserve">Labiau nei bet kada  </t>
  </si>
  <si>
    <t>Plus que jamais</t>
  </si>
  <si>
    <t xml:space="preserve">Kvailas melas  </t>
  </si>
  <si>
    <t xml:space="preserve"> Sick Girl</t>
  </si>
  <si>
    <t>Mano nusikaltimas</t>
  </si>
  <si>
    <t>Mon crime</t>
  </si>
  <si>
    <t>Sword Art Online Progressive - Scherzo Of Deep Night</t>
  </si>
  <si>
    <t>Piece of Magic</t>
  </si>
  <si>
    <t>Club zero</t>
  </si>
  <si>
    <t>AU, UK, DE, FR</t>
  </si>
  <si>
    <t xml:space="preserve">Kitų žmonių vaikai </t>
  </si>
  <si>
    <t>Other People’s Children</t>
  </si>
  <si>
    <t xml:space="preserve">Kilnojamos durys  </t>
  </si>
  <si>
    <t>Portable door</t>
  </si>
  <si>
    <t>Robotai</t>
  </si>
  <si>
    <t>Robots</t>
  </si>
  <si>
    <t xml:space="preserve">Apkabink mane </t>
  </si>
  <si>
    <t>Hug Me</t>
  </si>
  <si>
    <t>Gyvenimas be Jango</t>
  </si>
  <si>
    <t>After Yang</t>
  </si>
  <si>
    <t xml:space="preserve">Pakalikai 2 </t>
  </si>
  <si>
    <t>Minions: The Rise of Gru</t>
  </si>
  <si>
    <t>15 būdų užmušti kaimyną</t>
  </si>
  <si>
    <t>Petite Fleur</t>
  </si>
  <si>
    <t>AR</t>
  </si>
  <si>
    <t>Riminis</t>
  </si>
  <si>
    <t>Rimini</t>
  </si>
  <si>
    <t>AT</t>
  </si>
  <si>
    <t>Salų tyla</t>
  </si>
  <si>
    <t>Tourment sur les îles</t>
  </si>
  <si>
    <t>ES, FR, DE, PT</t>
  </si>
  <si>
    <t xml:space="preserve">Ernestas ir Selestina: Kelionė į Šaradiją  </t>
  </si>
  <si>
    <t>Ernest et Célestine: Le voyage en Charabie</t>
  </si>
  <si>
    <t>FR, LU</t>
  </si>
  <si>
    <t>Broom Films</t>
  </si>
  <si>
    <t>Bintė</t>
  </si>
  <si>
    <t>Binti</t>
  </si>
  <si>
    <t>BE</t>
  </si>
  <si>
    <t xml:space="preserve">DC Superaugintinių lyga  </t>
  </si>
  <si>
    <t>DC League of Super-Pets</t>
  </si>
  <si>
    <t xml:space="preserve">Kiara </t>
  </si>
  <si>
    <t>A Chiara</t>
  </si>
  <si>
    <t>FR, IT</t>
  </si>
  <si>
    <t xml:space="preserve">Roka keičia pasaulį </t>
  </si>
  <si>
    <t>Rocca verändert die welt</t>
  </si>
  <si>
    <t>A E I O U – Greita meilės abėcėlė</t>
  </si>
  <si>
    <t>A E I O U - Das schnelle Alphabet der Liebe</t>
  </si>
  <si>
    <t>Rodeo</t>
  </si>
  <si>
    <t xml:space="preserve">Lilas, Lilas, Krokodilas </t>
  </si>
  <si>
    <t>Lyle Lyle Crocodile</t>
  </si>
  <si>
    <t>Gauja</t>
  </si>
  <si>
    <t>Smecka</t>
  </si>
  <si>
    <t>CZ, SK, LV</t>
  </si>
  <si>
    <t xml:space="preserve">Žaltvykslė </t>
  </si>
  <si>
    <t>Fogo-Fátuo</t>
  </si>
  <si>
    <t>PT</t>
  </si>
  <si>
    <t>Arti</t>
  </si>
  <si>
    <t>Close</t>
  </si>
  <si>
    <t>BE, NL, FR</t>
  </si>
  <si>
    <t>Homo Sovieticus</t>
  </si>
  <si>
    <t>LV, LT, CZ</t>
  </si>
  <si>
    <t>Monoklis</t>
  </si>
  <si>
    <t>Metų seklys</t>
  </si>
  <si>
    <t>Komiko teatras</t>
  </si>
  <si>
    <t xml:space="preserve">Juodi akiniai </t>
  </si>
  <si>
    <t>Dark glasses</t>
  </si>
  <si>
    <t>Homo Vilutis</t>
  </si>
  <si>
    <t xml:space="preserve">Rūgštis </t>
  </si>
  <si>
    <t>Acid</t>
  </si>
  <si>
    <t>FR, BE</t>
  </si>
  <si>
    <t xml:space="preserve">Theatrical Film Distribution  </t>
  </si>
  <si>
    <t xml:space="preserve">Influencerė </t>
  </si>
  <si>
    <t>Influencer</t>
  </si>
  <si>
    <t>Vechtmeisje</t>
  </si>
  <si>
    <t xml:space="preserve">Elfų kerštas  </t>
  </si>
  <si>
    <t>There's Something in the Barn</t>
  </si>
  <si>
    <t>FI, NO</t>
  </si>
  <si>
    <t>Santuoka keturiems</t>
  </si>
  <si>
    <t>Nelja pientä aikuista</t>
  </si>
  <si>
    <t>Mikė Pūkuotukas: Kraujas ir medus</t>
  </si>
  <si>
    <t>Winnie the Pooh: Blood and Honey</t>
  </si>
  <si>
    <t>Lenos jūra</t>
  </si>
  <si>
    <t>Zeevonk</t>
  </si>
  <si>
    <t>BE, NL</t>
  </si>
  <si>
    <t>Dovbušas</t>
  </si>
  <si>
    <t>Dovbush</t>
  </si>
  <si>
    <t>UA</t>
  </si>
  <si>
    <t>Film Jam</t>
  </si>
  <si>
    <t xml:space="preserve">Žydrasis kaftanas  </t>
  </si>
  <si>
    <t>Le bleu du caftan</t>
  </si>
  <si>
    <t>–</t>
  </si>
  <si>
    <t>Apačiai: Paryžiaus gauja</t>
  </si>
  <si>
    <t>Apache: Gang of Paris</t>
  </si>
  <si>
    <t>Falkonai</t>
  </si>
  <si>
    <t>Víti í Vestmannaeyjum</t>
  </si>
  <si>
    <t>IS</t>
  </si>
  <si>
    <t>Jokūbas, Mimi ir kalbantys šunys</t>
  </si>
  <si>
    <t>Jekabs, Mimmi un runajosie suni</t>
  </si>
  <si>
    <t>LV, PL</t>
  </si>
  <si>
    <t>Mano mama gorila</t>
  </si>
  <si>
    <t>Apstjärnan</t>
  </si>
  <si>
    <t>SE, DK, FI</t>
  </si>
  <si>
    <t>Laiškas Ukrainai</t>
  </si>
  <si>
    <t xml:space="preserve">Disko berniukas  </t>
  </si>
  <si>
    <t>Disco Boy</t>
  </si>
  <si>
    <t>Superkomikė</t>
  </si>
  <si>
    <t>Comedy Queen</t>
  </si>
  <si>
    <t>De humani corporis fabrica</t>
  </si>
  <si>
    <t>Dičkis šuo Klifordas</t>
  </si>
  <si>
    <t>Clifford The Big Red Dog</t>
  </si>
  <si>
    <t xml:space="preserve">Dvyliktosios naktis </t>
  </si>
  <si>
    <t>La nuit du 12</t>
  </si>
  <si>
    <t>Menas žudyti</t>
  </si>
  <si>
    <t>Mindcage</t>
  </si>
  <si>
    <t xml:space="preserve">Liepsnojanti širdis </t>
  </si>
  <si>
    <t>Fireheart</t>
  </si>
  <si>
    <t>FR, CA</t>
  </si>
  <si>
    <t xml:space="preserve">Vesper </t>
  </si>
  <si>
    <t>Ilgo metro filmas apie gyvenimą</t>
  </si>
  <si>
    <t>Drakonas ir strazdanotoji gražuolė</t>
  </si>
  <si>
    <t>Ryû to sobakasu no hime</t>
  </si>
  <si>
    <t xml:space="preserve">Meile mano </t>
  </si>
  <si>
    <t>Love Life</t>
  </si>
  <si>
    <t>JP, FR</t>
  </si>
  <si>
    <t xml:space="preserve">Blogiukai </t>
  </si>
  <si>
    <t>The Bad Guys</t>
  </si>
  <si>
    <t xml:space="preserve">Paskutinis autobusas  </t>
  </si>
  <si>
    <t>Last Bus</t>
  </si>
  <si>
    <t xml:space="preserve">Ups! Nuotykiai tęsiasi </t>
  </si>
  <si>
    <t>Ooops! The adventure continues</t>
  </si>
  <si>
    <t>DE, LU, IE</t>
  </si>
  <si>
    <t>Pamfiras</t>
  </si>
  <si>
    <t>Pamfir</t>
  </si>
  <si>
    <t>Žaidimų aikštelė</t>
  </si>
  <si>
    <t>Un monde</t>
  </si>
  <si>
    <t xml:space="preserve">Deivo bankas </t>
  </si>
  <si>
    <t>Bank of Dave</t>
  </si>
  <si>
    <t xml:space="preserve">Titina Šiaurės ašigalyje </t>
  </si>
  <si>
    <t>Titina</t>
  </si>
  <si>
    <t>Fėja išdykėlė</t>
  </si>
  <si>
    <t>My Fairy Troublemaker</t>
  </si>
  <si>
    <t>Sielų aukcionas. Neįtikėtina Auroros Mardiganian istorija</t>
  </si>
  <si>
    <t>AM, DE, LT</t>
  </si>
  <si>
    <t>Atsargiai, ragana</t>
  </si>
  <si>
    <t>Zlogonje</t>
  </si>
  <si>
    <t>MK</t>
  </si>
  <si>
    <t>Prisiminimų dėžutė</t>
  </si>
  <si>
    <t>Memory Box</t>
  </si>
  <si>
    <t>LB</t>
  </si>
  <si>
    <t xml:space="preserve">Malonumų namai </t>
  </si>
  <si>
    <t>La Maison</t>
  </si>
  <si>
    <t>BE, FR</t>
  </si>
  <si>
    <t xml:space="preserve">Bučinys  </t>
  </si>
  <si>
    <t>Kysset</t>
  </si>
  <si>
    <t>Tigro kelionė Himalajuose</t>
  </si>
  <si>
    <t>Tigers Nest</t>
  </si>
  <si>
    <t xml:space="preserve">Lukas </t>
  </si>
  <si>
    <t>Luca</t>
  </si>
  <si>
    <t xml:space="preserve">Nekaltas </t>
  </si>
  <si>
    <t>The Innocent</t>
  </si>
  <si>
    <t xml:space="preserve">Dar vienas alibi </t>
  </si>
  <si>
    <t>Alibi.com 2</t>
  </si>
  <si>
    <t xml:space="preserve">Bitė Maja. Auksinis kiaušinis  </t>
  </si>
  <si>
    <t>Maya the Bee 3: The Golden Orb</t>
  </si>
  <si>
    <t>DE, AT</t>
  </si>
  <si>
    <t>Nepaprasta vasara su Tesa</t>
  </si>
  <si>
    <t>Mijn bijzonder rare week met Tess</t>
  </si>
  <si>
    <t>NL, DE</t>
  </si>
  <si>
    <t>Kosminiai draugai</t>
  </si>
  <si>
    <t>Headspace</t>
  </si>
  <si>
    <t>ZA</t>
  </si>
  <si>
    <t>Preview</t>
  </si>
  <si>
    <t xml:space="preserve">ACME Film  </t>
  </si>
  <si>
    <t>Aš niekada neverkiu</t>
  </si>
  <si>
    <t>Jak Najdalej Stad</t>
  </si>
  <si>
    <t>PL, IE</t>
  </si>
  <si>
    <t xml:space="preserve">Su meile ir įsiūčiu </t>
  </si>
  <si>
    <t>Both Sides of the Blade (Fire!)</t>
  </si>
  <si>
    <t>Sparta</t>
  </si>
  <si>
    <t xml:space="preserve">Prakeikta žemė </t>
  </si>
  <si>
    <t>Vanskabte land</t>
  </si>
  <si>
    <t xml:space="preserve">IS, DK, FR, SE </t>
  </si>
  <si>
    <t>Įsimylėję gyvenimą</t>
  </si>
  <si>
    <t>Une vie démente</t>
  </si>
  <si>
    <t>Ekskursantė</t>
  </si>
  <si>
    <t>The Excursionist</t>
  </si>
  <si>
    <t>Cinemark</t>
  </si>
  <si>
    <t xml:space="preserve">Suteik man sparnus </t>
  </si>
  <si>
    <t>Donne moi des Ailes</t>
  </si>
  <si>
    <t>Peteris fon Kantas</t>
  </si>
  <si>
    <t>Peter von Kant</t>
  </si>
  <si>
    <t>Murena</t>
  </si>
  <si>
    <t>Murina</t>
  </si>
  <si>
    <t>HR</t>
  </si>
  <si>
    <t xml:space="preserve">Mano mažasis karalius  </t>
  </si>
  <si>
    <t>King</t>
  </si>
  <si>
    <t xml:space="preserve">Sudegink mano laiškus </t>
  </si>
  <si>
    <t>Bränn alla mina brev</t>
  </si>
  <si>
    <t>Įsimylėjęs Orfėjas</t>
  </si>
  <si>
    <t>Orfhea in love</t>
  </si>
  <si>
    <t>Tarp žvaigždžių</t>
  </si>
  <si>
    <t>Interstellar</t>
  </si>
  <si>
    <t>Štai ir mes</t>
  </si>
  <si>
    <t>Hine Anachnu</t>
  </si>
  <si>
    <t>IT, IL</t>
  </si>
  <si>
    <t>Kosminis vaikis</t>
  </si>
  <si>
    <t>Space boy</t>
  </si>
  <si>
    <t>Visos mūsų baimės</t>
  </si>
  <si>
    <t>Wszystkie nasze strachy</t>
  </si>
  <si>
    <t xml:space="preserve">Gyvenimo virtuvė </t>
  </si>
  <si>
    <t>La Vida Padre</t>
  </si>
  <si>
    <t>Kur dingo Ana Frank?</t>
  </si>
  <si>
    <t>Where Is Anne Frank</t>
  </si>
  <si>
    <t>PL, BE, LU, FR, NL</t>
  </si>
  <si>
    <t xml:space="preserve">Ežiukas Sonic 2 </t>
  </si>
  <si>
    <t>Sonic The Hedgehog 2</t>
  </si>
  <si>
    <t>US, CA, JP</t>
  </si>
  <si>
    <t>Geriausi mūsų metai</t>
  </si>
  <si>
    <t>Gli anni più belli</t>
  </si>
  <si>
    <t>Greta Garbo Films</t>
  </si>
  <si>
    <t>Skyrybos</t>
  </si>
  <si>
    <t>„Lumo“ studija</t>
  </si>
  <si>
    <t>Kometa Mumių šalyje</t>
  </si>
  <si>
    <t>Muumipeikko ja pyrstötähti</t>
  </si>
  <si>
    <t>Gyvenimas po mirties</t>
  </si>
  <si>
    <t xml:space="preserve">Mažoji Klara  </t>
  </si>
  <si>
    <t>Kutoppen</t>
  </si>
  <si>
    <t xml:space="preserve">KC Garsas </t>
  </si>
  <si>
    <t>Arčiau debesų</t>
  </si>
  <si>
    <t>Cloudboy</t>
  </si>
  <si>
    <t>BG, SE, NL, NO</t>
  </si>
  <si>
    <t>Vestuvių kalba</t>
  </si>
  <si>
    <t>Le discours</t>
  </si>
  <si>
    <t xml:space="preserve">Žvaigždės vidurdienį  </t>
  </si>
  <si>
    <t>Stars at Noon</t>
  </si>
  <si>
    <t>FR, US, PA</t>
  </si>
  <si>
    <t>Gražus sūnus</t>
  </si>
  <si>
    <t>Beautiful Boy</t>
  </si>
  <si>
    <t>Amžinai jauni</t>
  </si>
  <si>
    <t>Forever Young</t>
  </si>
  <si>
    <t xml:space="preserve">Tokia ta vasara </t>
  </si>
  <si>
    <t>Un été comme ça</t>
  </si>
  <si>
    <t>Nenormali</t>
  </si>
  <si>
    <t>Psychobitch</t>
  </si>
  <si>
    <t>Vyriškumo pamokos</t>
  </si>
  <si>
    <t>Un vrai bonhomme</t>
  </si>
  <si>
    <t xml:space="preserve">Lokių čia nėra </t>
  </si>
  <si>
    <t>No Bears</t>
  </si>
  <si>
    <t>IR</t>
  </si>
  <si>
    <t>Pūga prie Mėmelio. Klaipėdos atvadavimo saga</t>
  </si>
  <si>
    <t>Priscilla</t>
  </si>
  <si>
    <t>US, IT</t>
  </si>
  <si>
    <t>Karštos vasaros naktys</t>
  </si>
  <si>
    <t>Hot Summer Nights</t>
  </si>
  <si>
    <t xml:space="preserve">UFO  </t>
  </si>
  <si>
    <t>UFO Sweden</t>
  </si>
  <si>
    <t xml:space="preserve">Nostalgija  </t>
  </si>
  <si>
    <t>Nostalgia</t>
  </si>
  <si>
    <t xml:space="preserve">Tiesiog super!  </t>
  </si>
  <si>
    <t>Helt super</t>
  </si>
  <si>
    <t>Sword Art Online: Progressive - Aria Of A Starless Night</t>
  </si>
  <si>
    <t>Sumautas Bornholmas</t>
  </si>
  <si>
    <t xml:space="preserve">Fucking Bornholm </t>
  </si>
  <si>
    <t>Eisiu, kiek reikės</t>
  </si>
  <si>
    <t>Strahinja Banović</t>
  </si>
  <si>
    <t>RS, FR, LU, BG, LT</t>
  </si>
  <si>
    <t>Fantazijos tik suaugusiems</t>
  </si>
  <si>
    <t>Fantasies</t>
  </si>
  <si>
    <t xml:space="preserve">Kaip „Titanikas“ mane išgelbėjo  </t>
  </si>
  <si>
    <t xml:space="preserve"> How the Titanic Became My Lifeboat</t>
  </si>
  <si>
    <t>Nepamiršk kvėpuoti</t>
  </si>
  <si>
    <t>Ne pozabi dihati</t>
  </si>
  <si>
    <t>SI</t>
  </si>
  <si>
    <t>Ten, kur gieda vėžiai</t>
  </si>
  <si>
    <t>Where the Crawdads Sing</t>
  </si>
  <si>
    <t>žeme, stop</t>
  </si>
  <si>
    <t>stop-zemlia</t>
  </si>
  <si>
    <t xml:space="preserve">Dainuok 2 </t>
  </si>
  <si>
    <t>Sing 2</t>
  </si>
  <si>
    <t>Išgyventi vasarą</t>
  </si>
  <si>
    <t>Maža, lėta, bet užsispyrus</t>
  </si>
  <si>
    <t>Keiko, me wo sumasete</t>
  </si>
  <si>
    <t>Vieną gražų rytą</t>
  </si>
  <si>
    <t>Un beau matin</t>
  </si>
  <si>
    <t>FR, UK, DE</t>
  </si>
  <si>
    <t>Elvis</t>
  </si>
  <si>
    <t>Toris ir Lokita</t>
  </si>
  <si>
    <t>Tori et Lokita</t>
  </si>
  <si>
    <t>Keliaujantys paukščiai</t>
  </si>
  <si>
    <t>Les oiseaux de passage</t>
  </si>
  <si>
    <t xml:space="preserve">Juodasis lotosas </t>
  </si>
  <si>
    <t>Black Lotus</t>
  </si>
  <si>
    <t>Gerasis bosas</t>
  </si>
  <si>
    <t>El Buen Patrón</t>
  </si>
  <si>
    <t xml:space="preserve">Tiek grožio, tiek skausmo </t>
  </si>
  <si>
    <t>All the Beauty and the Bloodshed</t>
  </si>
  <si>
    <t>Pradžia</t>
  </si>
  <si>
    <t>Inception</t>
  </si>
  <si>
    <t>Blogiausias žmogus pasaulyje</t>
  </si>
  <si>
    <t>Verdens verste menneske</t>
  </si>
  <si>
    <t>NO, FR, SE, DK</t>
  </si>
  <si>
    <t xml:space="preserve">Liepsnojančios moters portretas </t>
  </si>
  <si>
    <t>Portrait De La Jeune Fille En Feu</t>
  </si>
  <si>
    <t xml:space="preserve">Helmutas Newtonas: begėdiškas grožis </t>
  </si>
  <si>
    <t>Helmut Newton: The Bad and the Beautiful</t>
  </si>
  <si>
    <t>Mažosios Klaros Kalėdos</t>
  </si>
  <si>
    <t>Jul pa kuttopen</t>
  </si>
  <si>
    <t xml:space="preserve">Aš esu Greta </t>
  </si>
  <si>
    <t>I Am Greta</t>
  </si>
  <si>
    <t>Like VIRUSAS</t>
  </si>
  <si>
    <t>Pew Pew Pew</t>
  </si>
  <si>
    <t>Asas Maverikas</t>
  </si>
  <si>
    <t>Top Gun Maverick</t>
  </si>
  <si>
    <t>Pašėlusios gastrolės</t>
  </si>
  <si>
    <t>Los Bando</t>
  </si>
  <si>
    <t>Drąsiau drąsiau</t>
  </si>
  <si>
    <t>C'mon C'mon</t>
  </si>
  <si>
    <t xml:space="preserve">Aklas gluosnis, mieganti  moteris </t>
  </si>
  <si>
    <t>Blind Willow, Sleeping Woman</t>
  </si>
  <si>
    <t>FR, CA, NL, LU</t>
  </si>
  <si>
    <t>Pavasaris ateis</t>
  </si>
  <si>
    <t>Moja Vesna</t>
  </si>
  <si>
    <t>SI, AU</t>
  </si>
  <si>
    <t xml:space="preserve">Raudonoji panda  </t>
  </si>
  <si>
    <t>Turning Red</t>
  </si>
  <si>
    <t xml:space="preserve">Triumfas  </t>
  </si>
  <si>
    <t>Un Triomphe</t>
  </si>
  <si>
    <t xml:space="preserve">Parazitas </t>
  </si>
  <si>
    <t>Gisaengchung</t>
  </si>
  <si>
    <t>Kriu</t>
  </si>
  <si>
    <t>Knor</t>
  </si>
  <si>
    <t>NL, BE</t>
  </si>
  <si>
    <t xml:space="preserve">Naujasis žaisliukas  </t>
  </si>
  <si>
    <t>Le nouveau jouet</t>
  </si>
  <si>
    <t>Vytauto Katkaus filmų trilogija (Uogos, Kolektyviniai sodai, Miegamasis rajonas)</t>
  </si>
  <si>
    <t xml:space="preserve">Stebėk ją </t>
  </si>
  <si>
    <t>Follow Her</t>
  </si>
  <si>
    <t xml:space="preserve">Bilietas į rojų </t>
  </si>
  <si>
    <t>Ticket To Paradise</t>
  </si>
  <si>
    <t xml:space="preserve">Zoja ir Audra </t>
  </si>
  <si>
    <t>Tempête</t>
  </si>
  <si>
    <t>Rūpintojėlis</t>
  </si>
  <si>
    <t xml:space="preserve">Klajoklių žemė </t>
  </si>
  <si>
    <t>Nomadland</t>
  </si>
  <si>
    <t xml:space="preserve">Sent Omeras </t>
  </si>
  <si>
    <t>Saint Omer</t>
  </si>
  <si>
    <t>Blogas gyvenimas</t>
  </si>
  <si>
    <t>Mal Viver</t>
  </si>
  <si>
    <t>PT, FR</t>
  </si>
  <si>
    <t>Nepaprasta Maronos kelionė</t>
  </si>
  <si>
    <t>L'extraordinaire voyage de Marona</t>
  </si>
  <si>
    <t>RO, BE, FR</t>
  </si>
  <si>
    <t>Emilija iš laisvės alėjos</t>
  </si>
  <si>
    <t>Aš esu Zlatanas</t>
  </si>
  <si>
    <t>Jag är Zlatan</t>
  </si>
  <si>
    <t>Žvėrys</t>
  </si>
  <si>
    <t>The Beasts</t>
  </si>
  <si>
    <t>ES, FR</t>
  </si>
  <si>
    <t>Piligrimai</t>
  </si>
  <si>
    <t xml:space="preserve">Karo ponis </t>
  </si>
  <si>
    <t>War Pony</t>
  </si>
  <si>
    <t>Elniuko Ailo kelionė per Laplandiją</t>
  </si>
  <si>
    <t>Aïlo: Une odyssée en Laponie</t>
  </si>
  <si>
    <t>FI, FR</t>
  </si>
  <si>
    <t xml:space="preserve">Tiktai žvėrys </t>
  </si>
  <si>
    <t>Seules les bêtes</t>
  </si>
  <si>
    <t>Drive My Car</t>
  </si>
  <si>
    <t>Doraibu mai kâ</t>
  </si>
  <si>
    <t xml:space="preserve">Paskutinės vestuvės  </t>
  </si>
  <si>
    <t>Over &amp; Out</t>
  </si>
  <si>
    <t>Rūkymas sukelia kosulį</t>
  </si>
  <si>
    <t>Smoking Causes Coughing</t>
  </si>
  <si>
    <t xml:space="preserve">Neįtikėtina, bet tiesa  </t>
  </si>
  <si>
    <t>Incredible But True</t>
  </si>
  <si>
    <t>R.M.N.</t>
  </si>
  <si>
    <t>RO, FR, BE, SE</t>
  </si>
  <si>
    <t>Kaulai ir visa kita</t>
  </si>
  <si>
    <t>Bones and All</t>
  </si>
  <si>
    <t xml:space="preserve">Vagiliautojai </t>
  </si>
  <si>
    <t>Shoplifters</t>
  </si>
  <si>
    <t xml:space="preserve">Penki velniai  </t>
  </si>
  <si>
    <t>Les Cinq Diables</t>
  </si>
  <si>
    <t>Mažytė mama</t>
  </si>
  <si>
    <t>Petite maman</t>
  </si>
  <si>
    <t>H4Z4RD</t>
  </si>
  <si>
    <t xml:space="preserve">Dideli vaikai  </t>
  </si>
  <si>
    <t>Quand du seras grand</t>
  </si>
  <si>
    <t>Dorianos B. pasirinkimas</t>
  </si>
  <si>
    <t>The best of Dorien B</t>
  </si>
  <si>
    <t>Stebuklas</t>
  </si>
  <si>
    <t>Wonder</t>
  </si>
  <si>
    <t xml:space="preserve">Didieji planetos sergėtojai </t>
  </si>
  <si>
    <t>Les gardiennes de la planete</t>
  </si>
  <si>
    <t>Tarp pilkų debesų</t>
  </si>
  <si>
    <t xml:space="preserve">Ashes in the Snow (Tarp pilkų debesų)  </t>
  </si>
  <si>
    <t>Karo žaidimai</t>
  </si>
  <si>
    <t>Krig</t>
  </si>
  <si>
    <t>SE, DE</t>
  </si>
  <si>
    <t>Ayena</t>
  </si>
  <si>
    <t>IN, LT, KR</t>
  </si>
  <si>
    <t>Studio Nominum</t>
  </si>
  <si>
    <t>Akmens sala</t>
  </si>
  <si>
    <t>Enys Men</t>
  </si>
  <si>
    <t>Lumière!</t>
  </si>
  <si>
    <t>Quo vadis, Aida?</t>
  </si>
  <si>
    <t xml:space="preserve">BA, AT, RO, NL, DE, PL, FR </t>
  </si>
  <si>
    <t>Likimas ir fantazijos</t>
  </si>
  <si>
    <t>Guzen to Sozo</t>
  </si>
  <si>
    <t xml:space="preserve">Svaiginantis aukštis </t>
  </si>
  <si>
    <t>Fall</t>
  </si>
  <si>
    <t xml:space="preserve">Manasis Godard'as </t>
  </si>
  <si>
    <t>Le Redoubtable</t>
  </si>
  <si>
    <t xml:space="preserve">Ypatingieji </t>
  </si>
  <si>
    <t>The Specials</t>
  </si>
  <si>
    <t>Gogo</t>
  </si>
  <si>
    <t xml:space="preserve">Aš nesu ponia Bovari </t>
  </si>
  <si>
    <t>I am not Madamme Bovary</t>
  </si>
  <si>
    <t xml:space="preserve">Bjornas Borgas prieš Makenrojų </t>
  </si>
  <si>
    <t>Borg vs. McEnroe</t>
  </si>
  <si>
    <t>Garsioji meškinų invazija į Siciliją</t>
  </si>
  <si>
    <t>La Fameuse Invasion des ours en Sicile</t>
  </si>
  <si>
    <t xml:space="preserve">Nepaprasta Remio kelionė </t>
  </si>
  <si>
    <t>Rémi sans famille</t>
  </si>
  <si>
    <t>Adamant</t>
  </si>
  <si>
    <t>On the Adamant</t>
  </si>
  <si>
    <t> Maobori production</t>
  </si>
  <si>
    <t xml:space="preserve"> Syk Pike</t>
  </si>
  <si>
    <t>Dukine Film Distribution / Paramount</t>
  </si>
  <si>
    <t>Dukine Film Distribution / Universal</t>
  </si>
  <si>
    <t xml:space="preserve"> Scream 6</t>
  </si>
  <si>
    <t>Theatrical Film Distribution  / WDSMPI</t>
  </si>
  <si>
    <t>Dukine Film Distribution</t>
  </si>
  <si>
    <t xml:space="preserve">Ekskursantė
</t>
  </si>
  <si>
    <t xml:space="preserve">Žvaigždės vidurdienį </t>
  </si>
  <si>
    <t>LT, US</t>
  </si>
  <si>
    <t>ACME Film/ WB</t>
  </si>
  <si>
    <t>-</t>
  </si>
  <si>
    <t>Acme Film / SONY</t>
  </si>
  <si>
    <t xml:space="preserve">Akmens sala  </t>
  </si>
  <si>
    <t xml:space="preserve">Žmogus-voras: Aplink Multivistą  </t>
  </si>
  <si>
    <t>Spider-Man: Across The Spider-Verse</t>
  </si>
  <si>
    <t xml:space="preserve"> Skalvijos kino centras</t>
  </si>
  <si>
    <t>Tūnąs tamsoje: Raudonos durys (Insidious: The Red Door)</t>
  </si>
  <si>
    <t xml:space="preserve">Ričis didysis </t>
  </si>
  <si>
    <t>Little Mermaid</t>
  </si>
  <si>
    <t xml:space="preserve">Vieną gražų rytą </t>
  </si>
  <si>
    <t xml:space="preserve">Salų tyla </t>
  </si>
  <si>
    <t xml:space="preserve">Lesė.Naujas nuotykis  </t>
  </si>
  <si>
    <t>Paslaptinga požemių karalystė (The Secret Kingdom)</t>
  </si>
  <si>
    <t>Killers of the Flower Moon</t>
  </si>
  <si>
    <t>Paslaptinga požemių karalystė</t>
  </si>
  <si>
    <t>Ponyherz</t>
  </si>
  <si>
    <t>Rodiklis</t>
  </si>
  <si>
    <t>Reikšmė</t>
  </si>
  <si>
    <t xml:space="preserve">Premjerų skaičius </t>
  </si>
  <si>
    <t>Lietuviškų filmų premjerų skaičius</t>
  </si>
  <si>
    <t>Bendras filmų skaičius</t>
  </si>
  <si>
    <t>Bendros pajamos</t>
  </si>
  <si>
    <t>Bendras žiūrovų skaičius</t>
  </si>
  <si>
    <t>Filmų dalis rinkoje, %</t>
  </si>
  <si>
    <t>Kategorija</t>
  </si>
  <si>
    <t>Pajamos %</t>
  </si>
  <si>
    <t>Žiūrovų skaičius %</t>
  </si>
  <si>
    <t>Filmų skaičius</t>
  </si>
  <si>
    <t>Lietuva</t>
  </si>
  <si>
    <t>Europa</t>
  </si>
  <si>
    <t>JAV</t>
  </si>
  <si>
    <t>Kita</t>
  </si>
  <si>
    <t>Total</t>
  </si>
  <si>
    <t>Pasiskirstymas pagal platintojus</t>
  </si>
  <si>
    <t>Eil. nr</t>
  </si>
  <si>
    <t>LT TOP</t>
  </si>
  <si>
    <t xml:space="preserve">Pajamos </t>
  </si>
  <si>
    <t>Dukine Film Distribution / Universal Pictures International</t>
  </si>
  <si>
    <t>Dansu Films</t>
  </si>
  <si>
    <t>CineMark</t>
  </si>
  <si>
    <t>Theatrical Film Distribution / 20th Century Fox / WDSMPI</t>
  </si>
  <si>
    <t>Openheimeris (Oppenheimer)</t>
  </si>
  <si>
    <t>Batuotas katinas Pūkis: paskutinis noras (Puss in Boots: The Last Wish)</t>
  </si>
  <si>
    <t>Broliai Super Mario. Filmas (Super Mario Bros.)</t>
  </si>
  <si>
    <t>Troliai 3 (Trolls Band Together)</t>
  </si>
  <si>
    <t>Penkios naktys pas Fredį (Five Nights at Freddy's)</t>
  </si>
  <si>
    <t>Greiti ir įsiutę 10 (Fast &amp; Furious 10)</t>
  </si>
  <si>
    <t>Didžioji ančių kelionė (Migration)</t>
  </si>
  <si>
    <t>Egzorcistas: tikintysis (Exorcist: The Believer)</t>
  </si>
  <si>
    <t>Jūrų pabaisa. Rubė Gilman (Ruby Gillman, Teenage Kraken)</t>
  </si>
  <si>
    <t>M3gan (M3gan)</t>
  </si>
  <si>
    <t>Asteroidų miestas (Asteroid City)</t>
  </si>
  <si>
    <t>Kokaino lokys (Cocaine Bear)</t>
  </si>
  <si>
    <t>Beldimas į trobelę (Knock at The Cabin)</t>
  </si>
  <si>
    <t>Tar (Tár)</t>
  </si>
  <si>
    <t>Renfildas (Renfield)</t>
  </si>
  <si>
    <t>Pakalikai 2 (Minions: The Rise of Gru)</t>
  </si>
  <si>
    <t>Blogiukai (The Bad Guys)</t>
  </si>
  <si>
    <t>Dainuok 2 (Sing 2)</t>
  </si>
  <si>
    <t>Bilietas į rojų (Ticket To Paradise)</t>
  </si>
  <si>
    <t>Dukine Film Distribution / Universal Pictures International Total</t>
  </si>
  <si>
    <t>Įsikūnijimas. Vandens kelias (Avatar: The Way of Water)</t>
  </si>
  <si>
    <t>Stichijos (Elemental)</t>
  </si>
  <si>
    <t>Galaktikos sergėtojai. III dalis (Guardians of the Galaxy Vol. 3)</t>
  </si>
  <si>
    <t>Noras (Wish)</t>
  </si>
  <si>
    <t>Skruzdėliukas ir Vapsva. Kvantomanija (Ant-Man and the Wasp: Quantumania)</t>
  </si>
  <si>
    <t>Kūrėjas (The Creator)</t>
  </si>
  <si>
    <t>Indiana Džounsas ir lemties artefaktas (Indiana Jones and the Dial of Destiny)</t>
  </si>
  <si>
    <t>Undinėlė ( Little Mermaid)</t>
  </si>
  <si>
    <t>Kapitonė Marvel 2 (The Marvels)</t>
  </si>
  <si>
    <t>Baubas (The Boogeyman)</t>
  </si>
  <si>
    <t>Venecijos šmėklos ( A Haunting in Venice)</t>
  </si>
  <si>
    <t>Salos vaiduokliai (The Banshees of Inisherin)</t>
  </si>
  <si>
    <t>Dvaras, kuriame vaidenasi (Haunted Mansion)</t>
  </si>
  <si>
    <t>Titanikas: 25 metai (Titanic (25th Anniversary))</t>
  </si>
  <si>
    <t>Meniu (Menu)</t>
  </si>
  <si>
    <t>Keistas pasaulis (Strange World)</t>
  </si>
  <si>
    <t>Lukas (Luca)</t>
  </si>
  <si>
    <t>Raudonoji panda (Turning Red)</t>
  </si>
  <si>
    <t>Theatrical Film Distribution / WDSMPI Total</t>
  </si>
  <si>
    <t>Barbė (Barbie)</t>
  </si>
  <si>
    <t>Vonka (Wonka)</t>
  </si>
  <si>
    <t>Mumijos (Mummies)</t>
  </si>
  <si>
    <t>Vienuolė 2 (The Nun II)</t>
  </si>
  <si>
    <t>Megalodonas 2: bedugnė (Meg 2: The Trench)</t>
  </si>
  <si>
    <t>Magiškasis Maikas: Paskutinis šokis (Magic Mike's Last Dance)</t>
  </si>
  <si>
    <t>Akvamenas 2: Prarasta karalystė (Aquaman and The Lost Kingdom)</t>
  </si>
  <si>
    <t>Krydas III: Legenda tęsiasi (Creed 3)</t>
  </si>
  <si>
    <t>Piktieji numirėliai prisikelia (Evil Dead Rise)</t>
  </si>
  <si>
    <t>Blyksnis (Flash)</t>
  </si>
  <si>
    <t>AIR (AIR)</t>
  </si>
  <si>
    <t>Shazam! Dievų įniršis (Shazam! Fury of the Gods)</t>
  </si>
  <si>
    <t>Mėlynas vabalas (Blue Beetle)</t>
  </si>
  <si>
    <t>DC Superaugintinių lyga (DC League of Super-Pets)</t>
  </si>
  <si>
    <t>Tarp žvaigždžių (Interstellar)</t>
  </si>
  <si>
    <t>Elvis (Elvis)</t>
  </si>
  <si>
    <t>Pradžia (Jubiliejinis leidimas) (Inception (10th Anniversary re-release))</t>
  </si>
  <si>
    <t>Kaulai ir visa kita (Bones and All)</t>
  </si>
  <si>
    <t>ACME Film / WB Total</t>
  </si>
  <si>
    <t>Bado žaidynės: Sakmė apie strazdą ir gyvatę (Hunger Games: The Ballad of Songbirds and Snakes)</t>
  </si>
  <si>
    <t>Džonas Vikas 4 (John Wick Chapter Four)</t>
  </si>
  <si>
    <t>Poetas (Poetas)</t>
  </si>
  <si>
    <t>Mavka Forest Song (Mavka Forest Song)</t>
  </si>
  <si>
    <t>Stebuklingoji boružėlė ir juodasis katinas (Ladybug &amp; Cat Noir: The Awakening)</t>
  </si>
  <si>
    <t>Pjūklas X (Saw X)</t>
  </si>
  <si>
    <t>Operacija Fortūna: Apgaulės menas (Operation Fortune: Ruse de Guer)</t>
  </si>
  <si>
    <t>Sprogstančios vestuvės (Shotgun Wedding)</t>
  </si>
  <si>
    <t>Asteriksas ir Obeliksas: Drakonų imperija (Asterix and Obelix: The Middle Kingdom)</t>
  </si>
  <si>
    <t>Pelkių karaliaus dukra (Marsh King's Daughter)</t>
  </si>
  <si>
    <t>Gurmaniška aistra (Pot au Feu de Dodin Bouffant)</t>
  </si>
  <si>
    <t>Tvirtas užnugaris (The Covenant)</t>
  </si>
  <si>
    <t>Avarinis nusileidimas (Plane)</t>
  </si>
  <si>
    <t>Džiunglių būrys 2 (Jungle Bunch 2 (Les as de la Jungle 2))</t>
  </si>
  <si>
    <t>Voratinklis (Cobweb)</t>
  </si>
  <si>
    <t>Svajoklis Budis 3 (Rock Dog 3)</t>
  </si>
  <si>
    <t>Ar vesi mane? (Maybe I Do)</t>
  </si>
  <si>
    <t>Kvaili pinigai (Dumb Money)</t>
  </si>
  <si>
    <t>Fabelmanai (The Fabelmans)</t>
  </si>
  <si>
    <t>Atpildas (Retribution)</t>
  </si>
  <si>
    <t>Paskutinė Demetros kelionė (Last Voyage of Demeter)</t>
  </si>
  <si>
    <t>Hipnotikai (Hypnotic)</t>
  </si>
  <si>
    <t>9-as žingsnis (9-as žingsnis)</t>
  </si>
  <si>
    <t>Mielas Deividai (Dear David)</t>
  </si>
  <si>
    <t>Mano pakvaišęs senis (About My Father)</t>
  </si>
  <si>
    <t>Kuo čia dėta meilė? (Whats Love Got To Do With It)</t>
  </si>
  <si>
    <t>Sacharos princai (Princes of the Desert)</t>
  </si>
  <si>
    <t>Kartu iš meilės šunims (Puppy love)</t>
  </si>
  <si>
    <t>Geras tripas (Joy Ride)</t>
  </si>
  <si>
    <t>Mėgintuvėlių karta (Pod Generation)</t>
  </si>
  <si>
    <t>Gilyn (The Dive)</t>
  </si>
  <si>
    <t>Kas nužudė Megę? (Maggie Moore(s))</t>
  </si>
  <si>
    <t>Drugelio Širdis (Drugelio Širdis)</t>
  </si>
  <si>
    <t>Robotai (Robots)</t>
  </si>
  <si>
    <t>Menas žudyti (Mindcage)</t>
  </si>
  <si>
    <t>Liepsnojanti širdis (Fireheart)</t>
  </si>
  <si>
    <t>Tigro kelionė Himalajuose (Tigers Nest)</t>
  </si>
  <si>
    <t>Kosminiai draugai (Headspace)</t>
  </si>
  <si>
    <t>Mano mažasis karalius (King)</t>
  </si>
  <si>
    <t>Rūpintojėlis (Rūpintojėlis)</t>
  </si>
  <si>
    <t>Emilija iš Laisvės alėjos (Emilija iš Laisvės alėjos)</t>
  </si>
  <si>
    <t>Stebuklas (Wonder)</t>
  </si>
  <si>
    <t>Tarp pilkų debesų (Ashes in the Snow)</t>
  </si>
  <si>
    <t>ACME Film Total</t>
  </si>
  <si>
    <t>Napoleonas (Napoleon)</t>
  </si>
  <si>
    <t>Žmogus-voras: Aplink multivisatą (Spiderman Across the Spiderverse)</t>
  </si>
  <si>
    <t>Gran Turismo (Gran Turismo)</t>
  </si>
  <si>
    <t>Popiežiaus egzorcistas (Pope's Exorcist)</t>
  </si>
  <si>
    <t>Nieko asmeniško ( No Hard Feelings)</t>
  </si>
  <si>
    <t>Aš noriu šokti. Whitney Houston filmas (I wanna dance with somebody)</t>
  </si>
  <si>
    <t>Gyveno kartą Oto (Man Called Otto)</t>
  </si>
  <si>
    <t>Ekvalaizeris 3: Paskutinė kova (Equalizer 3)</t>
  </si>
  <si>
    <t>Pradingusi (Missing)</t>
  </si>
  <si>
    <t>Suzume (Suzume)</t>
  </si>
  <si>
    <t>Padėkos diena (Thanksgiving)</t>
  </si>
  <si>
    <t>65: Išnykimo riba (65)</t>
  </si>
  <si>
    <t>Pamilti dar kartą (Love Again)</t>
  </si>
  <si>
    <t>Sūnus (Son)</t>
  </si>
  <si>
    <t>Kovotoja (Woman King) (Woman King)</t>
  </si>
  <si>
    <t>Lilas, Lilas, Krokodilas (Lyle Lyle Crocodile)</t>
  </si>
  <si>
    <t>Ten, kur gieda vėžiai (Where the Crawdads Sing)</t>
  </si>
  <si>
    <t>ACME Film / SONY Total</t>
  </si>
  <si>
    <t>Šunyčiai patruliai 2. Galingas filmas ( PAW Patrol: The Mighty Movie)</t>
  </si>
  <si>
    <t>Gėlių mėnulio žudikai ( Killers of the Flower Moon)</t>
  </si>
  <si>
    <t>Neįmanoma misija: Mirtinas atpildas. Pirma dalis (Mission: Impossible - Dead Reckoning Part One)</t>
  </si>
  <si>
    <t>Transformeriai. Žvėrių atgimimas (Transformers: Rise of the Beasts)</t>
  </si>
  <si>
    <t>Klyksmas 6 (Scream 6)</t>
  </si>
  <si>
    <t>Babilonas (Babylon)</t>
  </si>
  <si>
    <t>Vėžliukai nindzės: mutantų siautėjimas (Teenage Mutant Ninja Turtles: Mutant Mayhem)</t>
  </si>
  <si>
    <t>Požemiai ir drakonai. Garbė tarp vagių (Dungeons &amp; Dragons: Honor Among Thieves)</t>
  </si>
  <si>
    <t>Dičkis šuo Klifordas (Clifford The Big Red Dog)</t>
  </si>
  <si>
    <t>Ežiukas Sonic 2 (Sonic The Hedgehog 2)</t>
  </si>
  <si>
    <t>Asas Maverikas (Top Gun Maverick)</t>
  </si>
  <si>
    <t>Dukine Film Distribution / Paramount Pictures Total</t>
  </si>
  <si>
    <t>ReEmigrantai (ReEmigrantai)</t>
  </si>
  <si>
    <t>Aš gyvas (Aš gyvas)</t>
  </si>
  <si>
    <t>Stambus planas Total</t>
  </si>
  <si>
    <t>After. Amžinai (After Everything) (After. Amžinai (After Everything))</t>
  </si>
  <si>
    <t>Kiškių mokykla. Misija „Kiaušiniai“ (Rabbit Academy. Mission Eggpossible)</t>
  </si>
  <si>
    <t>Kalbėk su manimi (Talk to Me)</t>
  </si>
  <si>
    <t>Mafia Mamma (Mafia Mamma)</t>
  </si>
  <si>
    <t>Ričis didysis 2 (Richard the Stork and the Mystery of the Great Jewel)</t>
  </si>
  <si>
    <t>Lesė. Naujas nuotykis (Lassie – Ein neues Abenteuer)</t>
  </si>
  <si>
    <t>Makliai (Die Mucklas...und wie sie zu Pettersson und Findus kamen) (Makliai (Die Mucklas...und wie sie zu Pettersson und Findus kamen))</t>
  </si>
  <si>
    <t>Kentervilio pilies vaiduoklis (The Canterville Ghost)</t>
  </si>
  <si>
    <t>Trys vagišiai ir liūtas (When the Robbers Came to Cardamom Town)</t>
  </si>
  <si>
    <t>Žana Diu Bari. Karaliaus favoritė (Jeanne Du Barry) (Žana Diu Bari. Karaliaus favoritė (Jeanne Du Barry))</t>
  </si>
  <si>
    <t>Įšventinimas (Consecration)</t>
  </si>
  <si>
    <t>Erikas Akmenširdis (Erik Kivisüda)</t>
  </si>
  <si>
    <t>Šėtono garbintojai (Lord of Misrule)</t>
  </si>
  <si>
    <t>Praeities šmėklos (The Refuge )</t>
  </si>
  <si>
    <t>Vakar (Yesterday)</t>
  </si>
  <si>
    <t>BlackBerry (BlackBerry)</t>
  </si>
  <si>
    <t>Kraujas (Blood)</t>
  </si>
  <si>
    <t>Nakties persekiotojas (Night Of The Hunted)</t>
  </si>
  <si>
    <t>Meškio Tedžio Kalėdos (Teddy’s Christmas)</t>
  </si>
  <si>
    <t>Ilgo metro filmas apie gyvenimą (Ilgo metro filmas apie gyvenimą)</t>
  </si>
  <si>
    <t>Ups! Nuotykiai tęsiasi (Ooops! The adventure continues)</t>
  </si>
  <si>
    <t>Fėja išdykėlė (My Fairy Troublemaker)</t>
  </si>
  <si>
    <t>Malonumų namai (La Maison)</t>
  </si>
  <si>
    <t>Bitė Maja. Auksinis kiaušinis (Maya the Bee 3: The Golden Orb)</t>
  </si>
  <si>
    <t>Fantazijos tik suaugusiems (Fantasies)</t>
  </si>
  <si>
    <t>Garsų pasaulio įrašai Total</t>
  </si>
  <si>
    <t>Miauricijus Puikusis (Amazing Maurice)</t>
  </si>
  <si>
    <t>Greiti ir pūkuoti (Rally Road Racers)</t>
  </si>
  <si>
    <t>Detektyvas Sanis (Inspector Sun and the curse of the black widow)</t>
  </si>
  <si>
    <t>Petsi Iš Argo (Argonuts)</t>
  </si>
  <si>
    <t>Maskaradas (Mascarade)</t>
  </si>
  <si>
    <t>Aš ir Jis. Tikra katastrofa (Beautiful disaster)</t>
  </si>
  <si>
    <t>Tiesiog sėkmė (Coup de chance)</t>
  </si>
  <si>
    <t>Laisvai samdomas (Freelance)</t>
  </si>
  <si>
    <t>Parko stebuklai (The Inseparables) (Parko stebuklai (The Inseparables))</t>
  </si>
  <si>
    <t>Viskas iškart ir visur (Everything Everywhere All at Once)</t>
  </si>
  <si>
    <t>Visos Bo baimės (Beau is afraid)</t>
  </si>
  <si>
    <t>Šventovė (Sanctuary)</t>
  </si>
  <si>
    <t>Tyli naktis (Silent Night)</t>
  </si>
  <si>
    <t>Mizantropas (To Catch a Killer)</t>
  </si>
  <si>
    <t>Deivo bankas (Bank of Dave)</t>
  </si>
  <si>
    <t>Adastra Cinema Total</t>
  </si>
  <si>
    <t>Tu man nieko neprimeni (Tu man nieko neprimeni)</t>
  </si>
  <si>
    <t>Rose Namajunas: Aš esu čempionė (Thug Rose)</t>
  </si>
  <si>
    <t>Aštuoni kalnai (The Eight Mountains)</t>
  </si>
  <si>
    <t>Praėję gyvenimai (Past lives)</t>
  </si>
  <si>
    <t>Begalybė (L’immensita)</t>
  </si>
  <si>
    <t>Sapnų scenarijus (Dream Scenario)</t>
  </si>
  <si>
    <t>Per arti (Per arti)</t>
  </si>
  <si>
    <t>Paskutinis šokis (Last Dance)</t>
  </si>
  <si>
    <t>Po saulės (After sun)</t>
  </si>
  <si>
    <t>Metas išeiti (Decision to Leave)</t>
  </si>
  <si>
    <t>Mariupolis 2 (Mariupolis 2)</t>
  </si>
  <si>
    <t>Kitų žmonių vaikai (Other People’s Children)</t>
  </si>
  <si>
    <t>Disko berniukas (Disco Boy)</t>
  </si>
  <si>
    <t>Vesper (Vesper )</t>
  </si>
  <si>
    <t>Drakonas ir strazdanotoji gražuolė (Ryû to sobakasu no hime)</t>
  </si>
  <si>
    <t>Meile mano (Love Life)</t>
  </si>
  <si>
    <t>Titina Šiaurės ašigalyje (Titina)</t>
  </si>
  <si>
    <t>Nekaltas (The Innocent)</t>
  </si>
  <si>
    <t>Su meile ir įsiūčiu (Both Sides of the Blade (Fire!))</t>
  </si>
  <si>
    <t>Suteik man sparnus (Donne moi des Ailes)</t>
  </si>
  <si>
    <t>Žvaigždės vidurdienį (Stars at Noon)</t>
  </si>
  <si>
    <t>Gražus sūnus (Beautiful Boy)</t>
  </si>
  <si>
    <t>Amžinai jauni (Forever Young)</t>
  </si>
  <si>
    <t>Lokių čia nėra (No Bears)</t>
  </si>
  <si>
    <t>Priscilla (Priscilla)</t>
  </si>
  <si>
    <t>Išgyventi vasarą (Išgyventi vasarą)</t>
  </si>
  <si>
    <t>Gerasis bosas (El Buen Patrón)</t>
  </si>
  <si>
    <t>Tiek grožio, tiek skausmo (All the Beauty and the Bloodshed)</t>
  </si>
  <si>
    <t>Blogiausias žmogus pasaulyje (Verdens verste menneske)</t>
  </si>
  <si>
    <t>Liepsnojančios moters portretas (Portrait De La Jeune Fille En Feu)</t>
  </si>
  <si>
    <t>Aš esu Greta (I Am Greta)</t>
  </si>
  <si>
    <t>Aklas gluosnis, mieganti  moteris (Blind Willow, Sleeping Woman)</t>
  </si>
  <si>
    <t>Triumfas (Un triomphe)</t>
  </si>
  <si>
    <t>Parazitas (Gisaengchung)</t>
  </si>
  <si>
    <t>Vytauto Katkaus filmų trilogija (Uogos, Kolektyviniai sodai, Miegamasis rajonas) (Vytauto Katkaus filmų trilogija (Uogos, Kolektyviniai sodai, Miegamasis rajonas))</t>
  </si>
  <si>
    <t>Sent Omeras (Saint Omer)</t>
  </si>
  <si>
    <t>Piligrimai (Piligrimai)</t>
  </si>
  <si>
    <t>Karo ponis (War Pony)</t>
  </si>
  <si>
    <t>Rūkymas sukelia kosulį (Smoking Causes Coughing)</t>
  </si>
  <si>
    <t>R.M.N. (R.M.N.)</t>
  </si>
  <si>
    <t>Vagiliautojai (Shoplifters)</t>
  </si>
  <si>
    <t>Mažytė mama (Petite maman)</t>
  </si>
  <si>
    <t>Akmens sala (Enys Men)</t>
  </si>
  <si>
    <t>Lumière! (Lumière!)</t>
  </si>
  <si>
    <t>Quo vadis, Aida? (Quo vadis, Aida?)</t>
  </si>
  <si>
    <t>Likimas ir fantazijos (Guzen to Sozo)</t>
  </si>
  <si>
    <t>Manasis Godard'as (Le Redoubtable)</t>
  </si>
  <si>
    <t>Aš nesu ponia Bovari (I am not Madamme Bovary)</t>
  </si>
  <si>
    <t>Garsioji meškinų invazija į Siciliją (La Fameuse Invasion des ours en Sicile)</t>
  </si>
  <si>
    <t>Adamant (On the Adamant)</t>
  </si>
  <si>
    <t>Europos kinas Total</t>
  </si>
  <si>
    <t>Milijonieriaus palikimas (Milijonieriaus palikimas)</t>
  </si>
  <si>
    <t>Vabalo filmai Total</t>
  </si>
  <si>
    <t>Banginis (The Whale)</t>
  </si>
  <si>
    <t>Nesunaikinami 4 ( Expend4bles)</t>
  </si>
  <si>
    <t>Laisvės garsas (Sound of Freedom)</t>
  </si>
  <si>
    <t>Pavojinga jūra (Dangerous Water)</t>
  </si>
  <si>
    <t>Abizu prakeiksmas (The Offering)</t>
  </si>
  <si>
    <t>Katytė ir aš (Cat's Life)</t>
  </si>
  <si>
    <t>Dalilendas (Daliland)</t>
  </si>
  <si>
    <t>Jis gyvena viduje ( It Lives Inside)</t>
  </si>
  <si>
    <t>Trys muškietininkai: D'artanjanas (Three Musketeers: D'Artagnan))</t>
  </si>
  <si>
    <t>Kol mirtis mus išskirs (Til Death Do Us Part)</t>
  </si>
  <si>
    <t>Sekso pabaiga (The End of Sex)</t>
  </si>
  <si>
    <t>Kvailas melas ( Sick Girl)</t>
  </si>
  <si>
    <t>Rūgštis (Acid)</t>
  </si>
  <si>
    <t>Apačiai: Paryžiaus gauja (Apache: Gang of Paris)</t>
  </si>
  <si>
    <t>Gyvenimo virtuvė (La Vida Padre)</t>
  </si>
  <si>
    <t>Kaip „Titanikas“ mane išgelbėjo (How the Titanic Became My Lifeboat)</t>
  </si>
  <si>
    <t>Žvėrys (The Beasts)</t>
  </si>
  <si>
    <t>Svaiginantis aukštis (Fall)</t>
  </si>
  <si>
    <t>Ypatingieji (The Specials)</t>
  </si>
  <si>
    <t>Theatrical Film Distribution Total</t>
  </si>
  <si>
    <t>Vyrų svajonės (Vyrų svajonės)</t>
  </si>
  <si>
    <t>Dublis LT Total</t>
  </si>
  <si>
    <t>Kakė Makė: mano filmas (Kakė Makė: mano filmas)</t>
  </si>
  <si>
    <t>Nj world Total</t>
  </si>
  <si>
    <t>Paradas (Paradas)</t>
  </si>
  <si>
    <t>Po mokyklos Total</t>
  </si>
  <si>
    <t>Šeima (Šeima)</t>
  </si>
  <si>
    <t>All screens Total</t>
  </si>
  <si>
    <t>Puikios dienos (Perfect days)</t>
  </si>
  <si>
    <t>Nukritę lapai (Kuolleet lehdet)</t>
  </si>
  <si>
    <t>Kairo sąmokslas (Boy from Heaven)</t>
  </si>
  <si>
    <t>Liūdesio trikampis (The Triangle of Sadness)</t>
  </si>
  <si>
    <t>Sugrįžimas į Seulą (Retour à Séoul)</t>
  </si>
  <si>
    <t>Šventasis voras (Holy spider)</t>
  </si>
  <si>
    <t>Ingeborga Bachmann. Kelionė į dykumą (Ingeborg Bachmann – Reise In Die Wüste)</t>
  </si>
  <si>
    <t>Mano nusikaltimas (Mon crime)</t>
  </si>
  <si>
    <t>Club zero (Club zero)</t>
  </si>
  <si>
    <t>Gyvenimas be Jango (After Yang)</t>
  </si>
  <si>
    <t>15 būdų užmušti kaimyną (Petite Fleur)</t>
  </si>
  <si>
    <t>Riminis (Rimini)</t>
  </si>
  <si>
    <t>A E I O U – Greita meilės abėcėlė (A E I O U - Das schnelle Alphabet der Liebe)</t>
  </si>
  <si>
    <t>Žaltvykslė (Fogo-Fátuo)</t>
  </si>
  <si>
    <t>Arti (Close)</t>
  </si>
  <si>
    <t>Žydrasis kaftanas (Le bleu du caftan)</t>
  </si>
  <si>
    <t>Dvyliktosios naktis (La nuit du 12)</t>
  </si>
  <si>
    <t>Pamfiras (Pamfir)</t>
  </si>
  <si>
    <t>Prisiminimų dėžutė (Memory Box)</t>
  </si>
  <si>
    <t>Sparta (Sparta)</t>
  </si>
  <si>
    <t>Įsimylėję gyvenimą (Une vie démente)</t>
  </si>
  <si>
    <t>Peteris fon Kantas (Peter von Kant)</t>
  </si>
  <si>
    <t>Murena (Murina)</t>
  </si>
  <si>
    <t>Visos mūsų baimės (Wszystkie nasze strachy)</t>
  </si>
  <si>
    <t>Vestuvių kalba (Le discours)</t>
  </si>
  <si>
    <t>Tokia ta vasara (Un été comme ça)</t>
  </si>
  <si>
    <t>Karštos vasaros naktys (Hot Summer Nights)</t>
  </si>
  <si>
    <t>Helmutas Newtonas: begėdiškas grožis (Helmut Newton: The Bad and the Beautiful)</t>
  </si>
  <si>
    <t>Drąsiau drąsiau (C'mon C'mon)</t>
  </si>
  <si>
    <t>Tiktai žvėrys (Seules les bêtes)</t>
  </si>
  <si>
    <t>Drive My Car (Doraibu mai kâ)</t>
  </si>
  <si>
    <t>A-One Films Total</t>
  </si>
  <si>
    <t>Broliai lokiai: atgal į žemę (Boonie Bears: Back to Earth)</t>
  </si>
  <si>
    <t>Kalėdos Batsiuvių gatvėje (Christmas on Cobbler Street)</t>
  </si>
  <si>
    <t>Broliai lokiai: Dingęs lobis (Boonie Bears: Guardian Code) (Broliai lokiai: Dingęs lobis (Boonie Bears: Guardian Code))</t>
  </si>
  <si>
    <t>Laukinė širdis ( Ponyherz)</t>
  </si>
  <si>
    <t>Apkabink mane (Hug Me)</t>
  </si>
  <si>
    <t>Mikė Pūkuotukas: Kraujas ir medus (Winnie the Pooh: Blood and Honey)</t>
  </si>
  <si>
    <t>Paskutinės vestuvės (Over &amp; Out)</t>
  </si>
  <si>
    <t>H4Z4RD (H4Z4RD)</t>
  </si>
  <si>
    <t>Dideli vaikai (Quand du seras grand)</t>
  </si>
  <si>
    <t>Unlimited Media OÜ Total</t>
  </si>
  <si>
    <t>Tu mano deimantas (Tu mano deimantas)</t>
  </si>
  <si>
    <t>Pranašystė Lietuvai (Pranašystė Lietuvai)</t>
  </si>
  <si>
    <t>Maobori production Total</t>
  </si>
  <si>
    <t>Gražuolė ir Sebastianas. Naujoji karta (Belle &amp; Sebastien – Next Generation)</t>
  </si>
  <si>
    <t>Pabaisiukė (Scarygirl)</t>
  </si>
  <si>
    <t>Karavadžo šešėlis (Caravaggio's Shadow)</t>
  </si>
  <si>
    <t>Cukrus ir žvaigždės (Sugar and Stars)</t>
  </si>
  <si>
    <t>Rūmai (The Palace)</t>
  </si>
  <si>
    <t>Labiau nei bet kada (Plus que jamais)</t>
  </si>
  <si>
    <t>Kiara (A Chiara)</t>
  </si>
  <si>
    <t>Rodeo (Rodeo)</t>
  </si>
  <si>
    <t>Juodi akiniai (Dark glasses)</t>
  </si>
  <si>
    <t>Elfų kerštas (There's Something in the Barn)</t>
  </si>
  <si>
    <t>Paskutinis autobusas (Last Bus)</t>
  </si>
  <si>
    <t>Neįtikėtina, bet tiesa (Incredible But True)</t>
  </si>
  <si>
    <t>Best Film Total</t>
  </si>
  <si>
    <t>Singing Fish</t>
  </si>
  <si>
    <t>Laikinai Jūsų (Laikinai Jūsų)</t>
  </si>
  <si>
    <t>Singing Fish Total</t>
  </si>
  <si>
    <t>Bloga nuo savęs (Syk Pike)</t>
  </si>
  <si>
    <t>Du bilietai į Graikiją (Les Cyclades)</t>
  </si>
  <si>
    <t>Mažasis Alanas (Lille Allan – den menneskelige antenna)</t>
  </si>
  <si>
    <t>Jaunasis vadas Vinetu (Der junge Häuptling Winnetou)</t>
  </si>
  <si>
    <t>Katakas. Kelionė į ledynų kraštą (Katak: The Brave Beluga)</t>
  </si>
  <si>
    <t>Santuoka keturiems (Nelja pientä aikuista)</t>
  </si>
  <si>
    <t>Bučinys (Kysset)</t>
  </si>
  <si>
    <t>Dar vienas alibi (Alibi.com 2)</t>
  </si>
  <si>
    <t>Sudegink mano laiškus (Bränn alla mina brev)</t>
  </si>
  <si>
    <t>Kur dingo Ana Frank? (Where Is Anne Frank)</t>
  </si>
  <si>
    <t>Kometa Mumių šalyje (Muumipeikko ja pyrstötähti)</t>
  </si>
  <si>
    <t>UFO (UFO Sweden)</t>
  </si>
  <si>
    <t>Nostalgija (Nostalgia)</t>
  </si>
  <si>
    <t>Tiesiog super! (Helt super)</t>
  </si>
  <si>
    <t>Kriu (Knor)</t>
  </si>
  <si>
    <t>Naujasis žaisliukas (Le nouveau jouet)</t>
  </si>
  <si>
    <t>Zoja ir Audra (Tempête)</t>
  </si>
  <si>
    <t>Aš esu Zlatanas (Jag är Zlatan)</t>
  </si>
  <si>
    <t>Elniuko Ailo kelionė per Laplandiją (Aïlo: Une odyssée en Laponie)</t>
  </si>
  <si>
    <t>Didieji planetos sergėtojai (Les gardiennes de la planete)</t>
  </si>
  <si>
    <t>Gogo (Gogo)</t>
  </si>
  <si>
    <t>Bjornas Borgas prieš Makenrojų (Borg vs. McEnroe)</t>
  </si>
  <si>
    <t>Nepaprasta Remio kelionė (Rémi sans famille)</t>
  </si>
  <si>
    <t>Estinfilm Total</t>
  </si>
  <si>
    <t>Apverstas bokštas (Tagurpidi torn)</t>
  </si>
  <si>
    <t>Net ir pelės keliauja į dangų (I mysi patrí do nebe)</t>
  </si>
  <si>
    <t>Tamsta Varlius (Meester Kikker)</t>
  </si>
  <si>
    <t>Bintė (Binti)</t>
  </si>
  <si>
    <t>Gauja (Smecka)</t>
  </si>
  <si>
    <t>Lenos jūra (Zeevonk)</t>
  </si>
  <si>
    <t>Jokūbas, Mimi ir kalbantys šunys (Jekabs, Mimmi un runajosie suni)</t>
  </si>
  <si>
    <t>Mano mama gorila (Apstjärnan)</t>
  </si>
  <si>
    <t>Atsargiai, ragana (Zlogonje)</t>
  </si>
  <si>
    <t>Aš niekada neverkiu (Jak Najdalej Stad)</t>
  </si>
  <si>
    <t>Arčiau debesų (Cloudboy)</t>
  </si>
  <si>
    <t>žeme, stop (stop-zemlia)</t>
  </si>
  <si>
    <t>Keliaujantys paukščiai (Les oiseaux de passage)</t>
  </si>
  <si>
    <t>Pavasaris ateis (Moja Vesna)</t>
  </si>
  <si>
    <t>Skalvijos kino centras Total</t>
  </si>
  <si>
    <t>Bilietas (Bilietas)</t>
  </si>
  <si>
    <t>700 Vilniaus metų. Kelionė laiku su prof. Alfredu Bumblausku (700 Vilniaus metų. Kelionė laiku su prof. Alfredu Bumblausku)</t>
  </si>
  <si>
    <t>Pūga prie Mėmelio. Klaipėdos atvadavimo saga (Pūga prie Mėmelio. Klaipėdos atvadavimo saga)</t>
  </si>
  <si>
    <t>Pilietinė medija Total</t>
  </si>
  <si>
    <t>Čiulbanti siela (Čiulbanti siela)</t>
  </si>
  <si>
    <t>Samsara (Samsara)</t>
  </si>
  <si>
    <t>Laiškas Ukrainai (Laiškas Ukrainai)</t>
  </si>
  <si>
    <t>Taip toliau Total</t>
  </si>
  <si>
    <t>Auksasnapis (Goldbeak)</t>
  </si>
  <si>
    <t>Kandaharas (Kandahar) (Kandaharas (Kandahar))</t>
  </si>
  <si>
    <t>Kilnojamos durys (Portable door)</t>
  </si>
  <si>
    <t>Influencerė (Influencer)</t>
  </si>
  <si>
    <t>Juodasis lotosas (Black Lotus)</t>
  </si>
  <si>
    <t>Stebėk ją (Follow Her)</t>
  </si>
  <si>
    <t>Baltic Content Media Total</t>
  </si>
  <si>
    <t>Kovotojas (Strijder)</t>
  </si>
  <si>
    <t>Roka keičia pasaulį (Rocca verändert die welt)</t>
  </si>
  <si>
    <t>Kovotoja (Vechtmeisje)</t>
  </si>
  <si>
    <t>Falkonai (Víti í Vestmannaeyjum)</t>
  </si>
  <si>
    <t>Žaidimų aikštelė (Un monde)</t>
  </si>
  <si>
    <t>Nepaprasta vasara su Tesa (Mijn bijzonder rare week met Tess)</t>
  </si>
  <si>
    <t>Įsimylėjęs Orfėjas (Orfhea in love)</t>
  </si>
  <si>
    <t>Kosminis vaikis (Space boy)</t>
  </si>
  <si>
    <t>Mažoji Klara (Kutoppen)</t>
  </si>
  <si>
    <t>Nenormali (Psychobitch)</t>
  </si>
  <si>
    <t>Vyriškumo pamokos (Un vrai bonhomme)</t>
  </si>
  <si>
    <t>Sumautas Bornholmas (Fucking Bornholm )</t>
  </si>
  <si>
    <t>Nepamiršk kvėpuoti (Ne pozabi dihati)</t>
  </si>
  <si>
    <t>Mažosios Klaros Kalėdos (Jul pa kuttopen)</t>
  </si>
  <si>
    <t>Like VIRUSAS (Pew Pew Pew)</t>
  </si>
  <si>
    <t>Dorianos B. pasirinkimas (The best of Dorien B)</t>
  </si>
  <si>
    <t>Karo žaidimai (Krig)</t>
  </si>
  <si>
    <t>KC Garsas Total</t>
  </si>
  <si>
    <t>Man viskas gerai (Man viskas gerai)</t>
  </si>
  <si>
    <t>Dansu Films Total</t>
  </si>
  <si>
    <t>Kino Aljansas</t>
  </si>
  <si>
    <t>Korsažas (Corsage)</t>
  </si>
  <si>
    <t>Salų tyla (Tourment sur les îles)</t>
  </si>
  <si>
    <t>Superkomikė (Comedy Queen)</t>
  </si>
  <si>
    <t>De humani corporis fabrica (De humani corporis fabrica)</t>
  </si>
  <si>
    <t>Prakeikta žemė (Vanskabte land)</t>
  </si>
  <si>
    <t>Štai ir mes (Hine Anachnu)</t>
  </si>
  <si>
    <t>Maža, lėta, bet užsispyrus (Keiko, me wo sumasete)</t>
  </si>
  <si>
    <t>Vieną gražų rytą (Un beau matin)</t>
  </si>
  <si>
    <t>Toris ir Lokita (Tori et Lokita)</t>
  </si>
  <si>
    <t>Pašėlusios gastrolės (Los Bando)</t>
  </si>
  <si>
    <t>Blogas gyvenimas (Mal Viver)</t>
  </si>
  <si>
    <t>Nepaprasta Maronos kelionė (L'extraordinaire voyage de Marona)</t>
  </si>
  <si>
    <t>Penki velniai (Les Cinq Diables)</t>
  </si>
  <si>
    <t>Kino Aljansas Total</t>
  </si>
  <si>
    <t>Bučiuoju, Juozas (Bučiuoju, Juozas)</t>
  </si>
  <si>
    <t>Cinema Ads Total</t>
  </si>
  <si>
    <t>Pirties seserys (Savvusanna sõsarad)</t>
  </si>
  <si>
    <t>Kino pasaka Total</t>
  </si>
  <si>
    <t>Piktųjų karta (Piktųjų karta)</t>
  </si>
  <si>
    <t>Kino kultas Total</t>
  </si>
  <si>
    <t>Kapitonas. Pauliaus Jankūno istorija (Kapitonas. Pauliaus Jankūno istorija)</t>
  </si>
  <si>
    <t>Sporto zona Media Group Total</t>
  </si>
  <si>
    <t>Antanas Sutkus. Scenos iš fotografo gyvenimo (Antanas Sutkus. Scenos iš fotografo gyvenimo)</t>
  </si>
  <si>
    <t>Homo Vilutis (Homo Vilutis)</t>
  </si>
  <si>
    <t>A Propos studija Total</t>
  </si>
  <si>
    <t>Filip (Filip)</t>
  </si>
  <si>
    <t>Travolta Total</t>
  </si>
  <si>
    <t>Sausis (Janvaris)</t>
  </si>
  <si>
    <t>Eisiu, kiek reikės (Strahinja Banović)</t>
  </si>
  <si>
    <t>Artbox Total</t>
  </si>
  <si>
    <t>Ernestas ir Selestina: Kelionė į Šaradiją (Ernest et Célestine: Le voyage en Charabie)</t>
  </si>
  <si>
    <t>Sielų aukcionas. Neįtikėtina Auroros Mardiganian istorija (Sielų aukcionas. Neįtikėtina Auroros Mardiganian istorija)</t>
  </si>
  <si>
    <t>Broom Films Total</t>
  </si>
  <si>
    <t>Sword Art Online Progressive - Scherzo Of Deep Night (Sword Art Online Progressive - Scherzo Of Deep Night)</t>
  </si>
  <si>
    <t>Sword Art Online: Progressive - Aria Of A Starless Night (Sword Art Online: Progressive - Aria Of A Starless Night)</t>
  </si>
  <si>
    <t>Piece of Magic Total</t>
  </si>
  <si>
    <t>Aš esu Rožytė (Aš esu Rožytė)</t>
  </si>
  <si>
    <t>Ketvirta versija Total</t>
  </si>
  <si>
    <t>Dovbušas (Dovbush)</t>
  </si>
  <si>
    <t>Gyvenimas po mirties (Gyvenimas po mirties)</t>
  </si>
  <si>
    <t>Film Jam Total</t>
  </si>
  <si>
    <t>Homo Sovieticus (Homo Sovieticus)</t>
  </si>
  <si>
    <t>Monoklis Total</t>
  </si>
  <si>
    <t>Metų seklys (Metų seklys)</t>
  </si>
  <si>
    <t>Komiko teatras Total</t>
  </si>
  <si>
    <t>Ekskursantė (Ekskursantė)</t>
  </si>
  <si>
    <t>CineMark Total</t>
  </si>
  <si>
    <t>Geriausi mūsų metai (Gli anni più belli)</t>
  </si>
  <si>
    <t>Greta Garbo Films Total</t>
  </si>
  <si>
    <t>Skyrybos (Skyrybos)</t>
  </si>
  <si>
    <t>„Lumo“ studija Total</t>
  </si>
  <si>
    <t>Klajoklių žemė (Nomadland)</t>
  </si>
  <si>
    <t>Theatrical Film Distribution / 20th Century Fox / WDSMPI Total</t>
  </si>
  <si>
    <t>Ayena (Ayena)</t>
  </si>
  <si>
    <t>Studio Nominum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</si>
</sst>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"/>
    <numFmt numFmtId="165" formatCode="#,##0\ &quot;€&quot;"/>
    <numFmt numFmtId="166" formatCode="yyyy/mm/dd;@"/>
    <numFmt numFmtId="167" formatCode="0.00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auto="1"/>
        <bgColor indexed="64"/>
      </patternFill>
    </fill>
  </fills>
  <borders count="1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medium">
        <color rgb="FF808080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3" fontId="0" fillId="0" borderId="2" xfId="0" applyNumberForma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3" fontId="0" fillId="0" borderId="0" xfId="0" applyNumberFormat="1"/>
    <xf numFmtId="0" fontId="3" fillId="0" borderId="0" xfId="0" applyFont="1" applyAlignment="1">
      <alignment horizontal="left"/>
    </xf>
    <xf numFmtId="0" fontId="0" fillId="0" borderId="8" xfId="0" applyBorder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1" fillId="0" borderId="0" xfId="0" applyFont="1"/>
    <xf numFmtId="165" fontId="1" fillId="0" borderId="0" xfId="0" applyNumberFormat="1" applyFont="1"/>
    <xf numFmtId="165" fontId="0" fillId="0" borderId="0" xfId="0" applyNumberFormat="1"/>
    <xf numFmtId="165" fontId="2" fillId="0" borderId="6" xfId="0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right" vertical="center"/>
    </xf>
    <xf numFmtId="165" fontId="2" fillId="0" borderId="1" xfId="0" applyNumberFormat="1" applyFont="1" applyBorder="1" applyAlignment="1">
      <alignment horizontal="center" vertical="center"/>
    </xf>
    <xf numFmtId="165" fontId="0" fillId="0" borderId="1" xfId="0" applyNumberFormat="1" applyBorder="1"/>
    <xf numFmtId="165" fontId="0" fillId="0" borderId="2" xfId="0" applyNumberFormat="1" applyBorder="1"/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right" vertical="center"/>
    </xf>
    <xf numFmtId="0" fontId="0" fillId="2" borderId="9" xfId="0" applyFill="1" applyBorder="1" applyAlignment="1">
      <alignment horizontal="left" vertical="center"/>
    </xf>
    <xf numFmtId="165" fontId="0" fillId="2" borderId="8" xfId="0" applyNumberFormat="1" applyFill="1" applyBorder="1" applyAlignment="1">
      <alignment horizontal="right" vertical="center"/>
    </xf>
    <xf numFmtId="3" fontId="0" fillId="2" borderId="8" xfId="0" applyNumberFormat="1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/>
    </xf>
    <xf numFmtId="165" fontId="0" fillId="3" borderId="1" xfId="0" applyNumberFormat="1" applyFill="1" applyBorder="1" applyAlignment="1">
      <alignment horizontal="right" vertical="center"/>
    </xf>
    <xf numFmtId="3" fontId="0" fillId="3" borderId="1" xfId="0" applyNumberFormat="1" applyFill="1" applyBorder="1" applyAlignment="1">
      <alignment horizontal="right" vertical="center"/>
    </xf>
    <xf numFmtId="164" fontId="0" fillId="3" borderId="1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165" fontId="0" fillId="2" borderId="1" xfId="0" applyNumberFormat="1" applyFill="1" applyBorder="1" applyAlignment="1">
      <alignment horizontal="right" vertical="center"/>
    </xf>
    <xf numFmtId="3" fontId="0" fillId="2" borderId="1" xfId="0" applyNumberFormat="1" applyFill="1" applyBorder="1" applyAlignment="1">
      <alignment horizontal="right" vertical="center"/>
    </xf>
    <xf numFmtId="0" fontId="0" fillId="2" borderId="4" xfId="0" applyFill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3" fontId="0" fillId="0" borderId="1" xfId="0" applyNumberFormat="1" applyBorder="1"/>
    <xf numFmtId="166" fontId="0" fillId="0" borderId="0" xfId="0" applyNumberFormat="1"/>
    <xf numFmtId="166" fontId="2" fillId="0" borderId="6" xfId="0" applyNumberFormat="1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6" fontId="0" fillId="2" borderId="1" xfId="0" applyNumberFormat="1" applyFill="1" applyBorder="1" applyAlignment="1">
      <alignment horizontal="center" vertical="center"/>
    </xf>
    <xf numFmtId="166" fontId="0" fillId="2" borderId="8" xfId="0" applyNumberFormat="1" applyFill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3" borderId="3" xfId="0" applyFill="1" applyBorder="1" applyAlignment="1">
      <alignment horizontal="center" vertical="center"/>
    </xf>
    <xf numFmtId="0" fontId="3" fillId="0" borderId="0" xfId="0" applyFont="1"/>
    <xf numFmtId="2" fontId="0" fillId="0" borderId="0" xfId="0" applyNumberFormat="1"/>
    <xf numFmtId="0" fontId="3" fillId="0" borderId="0" xfId="0" applyFont="1" applyAlignment="1">
      <alignment wrapText="1"/>
    </xf>
    <xf numFmtId="165" fontId="3" fillId="0" borderId="0" xfId="0" applyNumberFormat="1" applyFont="1"/>
    <xf numFmtId="3" fontId="3" fillId="0" borderId="0" xfId="0" applyNumberFormat="1" applyFont="1"/>
    <xf numFmtId="167" fontId="3" fillId="0" borderId="0" xfId="0" applyNumberFormat="1" applyFont="1"/>
    <xf numFmtId="167" fontId="0" fillId="0" borderId="0" xfId="0" applyNumberFormat="1"/>
    <xf numFmtId="9" fontId="0" fillId="0" borderId="0" xfId="0" applyNumberFormat="1"/>
    <xf numFmtId="166" fontId="3" fillId="0" borderId="0" xfId="0" applyNumberFormat="1" applyFont="1"/>
    <xf numFmtId="10" fontId="3" fillId="0" borderId="0" xfId="0" applyNumberFormat="1" applyFont="1"/>
    <xf numFmtId="10" fontId="0" fillId="0" borderId="0" xfId="0" applyNumberFormat="1"/>
  </cellXfs>
  <cellStyles count="1">
    <cellStyle name="Normal" xfId="0" builtinId="0"/>
  </cellStyles>
  <dxfs count="154">
    <dxf>
      <numFmt numFmtId="166" formatCode="yyyy/mm/dd;@"/>
    </dxf>
    <dxf>
      <numFmt numFmtId="3" formatCode="#,##0"/>
    </dxf>
    <dxf>
      <numFmt numFmtId="165" formatCode="#,##0\ &quot;€&quot;"/>
    </dxf>
    <dxf>
      <numFmt numFmtId="166" formatCode="yyyy/mm/dd;@"/>
    </dxf>
    <dxf>
      <numFmt numFmtId="3" formatCode="#,##0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numFmt numFmtId="3" formatCode="#,##0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numFmt numFmtId="166" formatCode="yyyy/mm/dd;@"/>
    </dxf>
    <dxf>
      <numFmt numFmtId="3" formatCode="#,##0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alignment horizontal="lef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numFmt numFmtId="166" formatCode="yyyy/mm/dd;@"/>
    </dxf>
    <dxf>
      <numFmt numFmtId="3" formatCode="#,##0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numFmt numFmtId="166" formatCode="yyyy/mm/dd;@"/>
    </dxf>
    <dxf>
      <numFmt numFmtId="3" formatCode="#,##0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numFmt numFmtId="165" formatCode="#,##0\ &quot;€&quot;"/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numFmt numFmtId="166" formatCode="yyyy/mm/dd;@"/>
    </dxf>
    <dxf>
      <numFmt numFmtId="165" formatCode="#,##0\ &quot;€&quot;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5" formatCode="#,##0\ &quot;€&quot;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5" formatCode="#,##0\ &quot;€&quot;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5" formatCode="#,##0\ &quot;€&quot;"/>
      <border outline="0">
        <left style="thin">
          <color rgb="FFBFBFBF"/>
        </left>
      </border>
    </dxf>
    <dxf>
      <alignment horizontal="left" vertical="center" textRotation="0" wrapText="0" indent="0" justifyLastLine="0" shrinkToFit="0" readingOrder="0"/>
    </dxf>
    <dxf>
      <alignment horizontal="lef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numFmt numFmtId="166" formatCode="yyyy/mm/dd;@"/>
    </dxf>
    <dxf>
      <numFmt numFmtId="165" formatCode="#,##0\ &quot;€&quot;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  <border outline="0">
        <left style="thin">
          <color rgb="FFBFBFBF"/>
        </left>
      </border>
    </dxf>
    <dxf>
      <alignment horizontal="left" vertical="center" textRotation="0" wrapText="0" indent="0" justifyLastLine="0" shrinkToFit="0" readingOrder="0"/>
    </dxf>
    <dxf>
      <alignment horizontal="lef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  <border outline="0">
        <left style="thin">
          <color rgb="FFBFBFBF"/>
        </left>
      </border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ill>
        <patternFill patternType="solid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BFBFBF"/>
        </left>
        <right/>
        <top style="thin">
          <color rgb="FFBFBFBF"/>
        </top>
        <bottom/>
      </border>
    </dxf>
    <dxf>
      <fill>
        <patternFill>
          <fgColor indexed="64"/>
          <bgColor indexed="65"/>
        </patternFill>
      </fill>
      <alignment horizontal="left" vertical="center"/>
      <border>
        <left style="thin">
          <color rgb="FFBFBFBF"/>
        </left>
        <right/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  <fill>
        <patternFill patternType="solid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numFmt numFmtId="166" formatCode="yyyy/mm/dd;@"/>
      <fill>
        <patternFill>
          <fgColor indexed="64"/>
          <bgColor indexed="65"/>
        </patternFill>
      </fill>
      <alignment horizontal="center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numFmt numFmtId="3" formatCode="#,##0"/>
      <fill>
        <patternFill>
          <fgColor indexed="64"/>
          <bgColor indexed="65"/>
        </patternFill>
      </fill>
      <alignment horizontal="righ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3" formatCode="#,##0"/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numFmt numFmtId="3" formatCode="#,##0"/>
      <fill>
        <patternFill>
          <fgColor indexed="64"/>
          <bgColor indexed="65"/>
        </patternFill>
      </fill>
      <alignment horizontal="righ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5" formatCode="#,##0\ &quot;€&quot;"/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numFmt numFmtId="165" formatCode="#,##0\ &quot;€&quot;"/>
      <fill>
        <patternFill>
          <fgColor indexed="64"/>
          <bgColor indexed="65"/>
        </patternFill>
      </fill>
      <alignment horizontal="righ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ill>
        <patternFill patternType="solid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fill>
        <patternFill>
          <fgColor indexed="64"/>
          <bgColor indexed="65"/>
        </patternFill>
      </fill>
      <alignment horizontal="left" vertical="center" textRotation="0" wrapText="0" indent="0" justifyLastLine="0" shrinkToFit="0" readingOrder="0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alignment horizontal="lef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ill>
        <patternFill patternType="solid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fill>
        <patternFill>
          <fgColor indexed="64"/>
          <bgColor indexed="65"/>
        </patternFill>
      </fill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ill>
        <patternFill patternType="solid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rgb="FFBFBFBF"/>
        </right>
        <top style="thin">
          <color rgb="FFBFBFBF"/>
        </top>
        <bottom/>
      </border>
    </dxf>
    <dxf>
      <fill>
        <patternFill>
          <fgColor indexed="64"/>
          <bgColor indexed="65"/>
        </patternFill>
      </fill>
      <alignment horizontal="center" vertical="center"/>
      <border>
        <left/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border outline="0">
        <top style="thin">
          <color rgb="FFBFBFBF"/>
        </top>
      </border>
    </dxf>
    <dxf>
      <border outline="0">
        <bottom style="thin">
          <color rgb="FFBFBFBF"/>
        </bottom>
      </border>
    </dxf>
    <dxf>
      <fill>
        <patternFill>
          <fgColor indexed="64"/>
          <bgColor indexed="65"/>
        </patternFill>
      </fill>
      <alignment horizontal="right" vertical="center"/>
    </dxf>
    <dxf>
      <border outline="0">
        <bottom style="thin">
          <color rgb="FFBFBFBF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</font>
      <fill>
        <patternFill>
          <fgColor indexed="64"/>
          <bgColor indexed="65"/>
        </patternFill>
      </fill>
      <alignment horizontal="center" vertical="center"/>
      <border outline="0">
        <left style="thin">
          <color rgb="FFBFBFBF"/>
        </left>
        <right style="thin">
          <color rgb="FFBFBFBF"/>
        </right>
        <top/>
        <bottom/>
      </border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ill>
        <patternFill>
          <fgColor indexed="64"/>
          <bgColor auto="1"/>
        </patternFill>
      </fill>
    </dxf>
    <dxf>
      <border outline="0">
        <bottom style="thin">
          <color rgb="FFBFBFBF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</font>
      <fill>
        <patternFill>
          <fgColor indexed="64"/>
          <bgColor auto="1"/>
        </patternFill>
      </fill>
      <alignment horizontal="center" vertical="center"/>
      <border outline="0">
        <left style="thin">
          <color rgb="FFBFBFBF"/>
        </left>
        <right style="thin">
          <color rgb="FFBFBFBF"/>
        </right>
        <top/>
        <bottom/>
      </border>
    </dxf>
    <dxf>
      <numFmt numFmtId="166" formatCode="yyyy/mm/dd;@"/>
    </dxf>
    <dxf>
      <numFmt numFmtId="14" formatCode="0.00%"/>
    </dxf>
    <dxf>
      <numFmt numFmtId="14" formatCode="0.00%"/>
    </dxf>
    <dxf>
      <numFmt numFmtId="14" formatCode="0.00%"/>
    </dxf>
    <dxf>
      <numFmt numFmtId="3" formatCode="#,##0"/>
    </dxf>
    <dxf>
      <numFmt numFmtId="165" formatCode="#,##0\ &quot;€&quot;"/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font>
        <b/>
        <charset val="186"/>
      </font>
    </dxf>
    <dxf>
      <numFmt numFmtId="13" formatCode="0%"/>
    </dxf>
    <dxf>
      <numFmt numFmtId="167" formatCode="0.000%"/>
    </dxf>
    <dxf>
      <numFmt numFmtId="13" formatCode="0%"/>
    </dxf>
    <dxf>
      <numFmt numFmtId="167" formatCode="0.000%"/>
    </dxf>
    <dxf>
      <numFmt numFmtId="3" formatCode="#,##0"/>
    </dxf>
    <dxf>
      <numFmt numFmtId="3" formatCode="#,##0"/>
    </dxf>
    <dxf>
      <numFmt numFmtId="165" formatCode="#,##0\ &quot;€&quot;"/>
    </dxf>
    <dxf>
      <numFmt numFmtId="165" formatCode="#,##0\ &quot;€&quot;"/>
    </dxf>
    <dxf>
      <font>
        <b/>
        <charset val="186"/>
      </font>
    </dxf>
    <dxf>
      <font>
        <b/>
        <charset val="186"/>
      </font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3" formatCode="#,##0"/>
    </dxf>
    <dxf>
      <numFmt numFmtId="3" formatCode="#,##0"/>
    </dxf>
    <dxf>
      <numFmt numFmtId="165" formatCode="#,##0\ &quot;€&quot;"/>
    </dxf>
    <dxf>
      <numFmt numFmtId="165" formatCode="#,##0\ &quot;€&quot;"/>
    </dxf>
    <dxf>
      <font>
        <b/>
        <charset val="186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t-LT"/>
              <a:t>Pajam</a:t>
            </a:r>
            <a:r>
              <a:rPr lang="en-US"/>
              <a:t>os (GBO)</a:t>
            </a:r>
            <a:r>
              <a:rPr lang="lt-LT"/>
              <a:t>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Suvestinė!$E$10</c:f>
              <c:strCache>
                <c:ptCount val="1"/>
                <c:pt idx="0">
                  <c:v>Pajamos %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4">
                      <a:shade val="58000"/>
                      <a:tint val="50000"/>
                      <a:satMod val="300000"/>
                    </a:schemeClr>
                  </a:gs>
                  <a:gs pos="35000">
                    <a:schemeClr val="accent4">
                      <a:shade val="58000"/>
                      <a:tint val="37000"/>
                      <a:satMod val="300000"/>
                    </a:schemeClr>
                  </a:gs>
                  <a:gs pos="100000">
                    <a:schemeClr val="accent4">
                      <a:shade val="58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8409-4637-B429-9B97EAECD11E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hade val="86000"/>
                      <a:tint val="50000"/>
                      <a:satMod val="300000"/>
                    </a:schemeClr>
                  </a:gs>
                  <a:gs pos="35000">
                    <a:schemeClr val="accent4">
                      <a:shade val="86000"/>
                      <a:tint val="37000"/>
                      <a:satMod val="300000"/>
                    </a:schemeClr>
                  </a:gs>
                  <a:gs pos="100000">
                    <a:schemeClr val="accent4">
                      <a:shade val="86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8409-4637-B429-9B97EAECD11E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tint val="86000"/>
                      <a:tint val="50000"/>
                      <a:satMod val="300000"/>
                    </a:schemeClr>
                  </a:gs>
                  <a:gs pos="35000">
                    <a:schemeClr val="accent4">
                      <a:tint val="86000"/>
                      <a:tint val="37000"/>
                      <a:satMod val="300000"/>
                    </a:schemeClr>
                  </a:gs>
                  <a:gs pos="100000">
                    <a:schemeClr val="accent4">
                      <a:tint val="86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8409-4637-B429-9B97EAECD11E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tint val="58000"/>
                      <a:tint val="50000"/>
                      <a:satMod val="300000"/>
                    </a:schemeClr>
                  </a:gs>
                  <a:gs pos="35000">
                    <a:schemeClr val="accent4">
                      <a:tint val="58000"/>
                      <a:tint val="37000"/>
                      <a:satMod val="300000"/>
                    </a:schemeClr>
                  </a:gs>
                  <a:gs pos="100000">
                    <a:schemeClr val="accent4">
                      <a:tint val="58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8409-4637-B429-9B97EAECD11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t-LT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Suvestinė!$B$11:$B$14</c:f>
              <c:strCache>
                <c:ptCount val="4"/>
                <c:pt idx="0">
                  <c:v>Lietuva</c:v>
                </c:pt>
                <c:pt idx="1">
                  <c:v>Europa</c:v>
                </c:pt>
                <c:pt idx="2">
                  <c:v>JAV</c:v>
                </c:pt>
                <c:pt idx="3">
                  <c:v>Kita</c:v>
                </c:pt>
              </c:strCache>
            </c:strRef>
          </c:cat>
          <c:val>
            <c:numRef>
              <c:f>Suvestinė!$E$11:$E$14</c:f>
              <c:numCache>
                <c:formatCode>0.00</c:formatCode>
                <c:ptCount val="4"/>
                <c:pt idx="0">
                  <c:v>15.285</c:v>
                </c:pt>
                <c:pt idx="1">
                  <c:v>10.943</c:v>
                </c:pt>
                <c:pt idx="2">
                  <c:v>68.269000000000005</c:v>
                </c:pt>
                <c:pt idx="3">
                  <c:v>5.5030000000000001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409-4637-B429-9B97EAECD11E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t-LT"/>
              <a:t>Žiūrov</a:t>
            </a:r>
            <a:r>
              <a:rPr lang="en-US"/>
              <a:t>ai</a:t>
            </a:r>
            <a:r>
              <a:rPr lang="en-US" baseline="0"/>
              <a:t> (ADM) </a:t>
            </a:r>
            <a:r>
              <a:rPr lang="lt-LT"/>
              <a:t>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Suvestinė!$F$10</c:f>
              <c:strCache>
                <c:ptCount val="1"/>
                <c:pt idx="0">
                  <c:v>Žiūrovų skaičius %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4">
                      <a:shade val="58000"/>
                      <a:tint val="50000"/>
                      <a:satMod val="300000"/>
                    </a:schemeClr>
                  </a:gs>
                  <a:gs pos="35000">
                    <a:schemeClr val="accent4">
                      <a:shade val="58000"/>
                      <a:tint val="37000"/>
                      <a:satMod val="300000"/>
                    </a:schemeClr>
                  </a:gs>
                  <a:gs pos="100000">
                    <a:schemeClr val="accent4">
                      <a:shade val="58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FF54-46AA-BA2F-D1035207796C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hade val="86000"/>
                      <a:tint val="50000"/>
                      <a:satMod val="300000"/>
                    </a:schemeClr>
                  </a:gs>
                  <a:gs pos="35000">
                    <a:schemeClr val="accent4">
                      <a:shade val="86000"/>
                      <a:tint val="37000"/>
                      <a:satMod val="300000"/>
                    </a:schemeClr>
                  </a:gs>
                  <a:gs pos="100000">
                    <a:schemeClr val="accent4">
                      <a:shade val="86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FF54-46AA-BA2F-D1035207796C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tint val="86000"/>
                      <a:tint val="50000"/>
                      <a:satMod val="300000"/>
                    </a:schemeClr>
                  </a:gs>
                  <a:gs pos="35000">
                    <a:schemeClr val="accent4">
                      <a:tint val="86000"/>
                      <a:tint val="37000"/>
                      <a:satMod val="300000"/>
                    </a:schemeClr>
                  </a:gs>
                  <a:gs pos="100000">
                    <a:schemeClr val="accent4">
                      <a:tint val="86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FF54-46AA-BA2F-D1035207796C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tint val="58000"/>
                      <a:tint val="50000"/>
                      <a:satMod val="300000"/>
                    </a:schemeClr>
                  </a:gs>
                  <a:gs pos="35000">
                    <a:schemeClr val="accent4">
                      <a:tint val="58000"/>
                      <a:tint val="37000"/>
                      <a:satMod val="300000"/>
                    </a:schemeClr>
                  </a:gs>
                  <a:gs pos="100000">
                    <a:schemeClr val="accent4">
                      <a:tint val="58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FF54-46AA-BA2F-D1035207796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t-LT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Suvestinė!$B$11:$B$14</c:f>
              <c:strCache>
                <c:ptCount val="4"/>
                <c:pt idx="0">
                  <c:v>Lietuva</c:v>
                </c:pt>
                <c:pt idx="1">
                  <c:v>Europa</c:v>
                </c:pt>
                <c:pt idx="2">
                  <c:v>JAV</c:v>
                </c:pt>
                <c:pt idx="3">
                  <c:v>Kita</c:v>
                </c:pt>
              </c:strCache>
            </c:strRef>
          </c:cat>
          <c:val>
            <c:numRef>
              <c:f>Suvestinė!$F$11:$F$14</c:f>
              <c:numCache>
                <c:formatCode>0.00</c:formatCode>
                <c:ptCount val="4"/>
                <c:pt idx="0">
                  <c:v>14.885</c:v>
                </c:pt>
                <c:pt idx="1">
                  <c:v>13.422000000000001</c:v>
                </c:pt>
                <c:pt idx="2">
                  <c:v>65.816999999999993</c:v>
                </c:pt>
                <c:pt idx="3">
                  <c:v>5.8760000000000003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F54-46AA-BA2F-D1035207796C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2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</xdr:colOff>
      <xdr:row>15</xdr:row>
      <xdr:rowOff>180975</xdr:rowOff>
    </xdr:from>
    <xdr:ext cx="4286249" cy="24098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1CA3F1E-28CE-4F5F-9ACF-7F9055D610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</xdr:col>
      <xdr:colOff>0</xdr:colOff>
      <xdr:row>30</xdr:row>
      <xdr:rowOff>104775</xdr:rowOff>
    </xdr:from>
    <xdr:ext cx="4333875" cy="24955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B689DEA-4110-4595-9409-F2C9251AD2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48C2DBD2-3789-469E-B616-DCD0CF7477FE}" name="Table1" displayName="Table1" ref="B10:G15" totalsRowCount="1" headerRowDxfId="153">
  <autoFilter ref="B10:G14" xr:uid="{00000000-0009-0000-0100-000001000000}"/>
  <tableColumns count="6">
    <tableColumn id="1" xr3:uid="{831D89E7-59E2-49AB-A055-103D3E8CFFB4}" name="Kategorija" totalsRowLabel="Total"/>
    <tableColumn id="2" xr3:uid="{42B35C02-1221-4749-BFC4-0499FA818167}" name="Pajamos" totalsRowFunction="sum" dataDxfId="152" totalsRowDxfId="151"/>
    <tableColumn id="3" xr3:uid="{4C7EB489-38C0-4C24-AA98-7EF496DCEC23}" name="Žiūrovų skaičius" totalsRowFunction="sum" dataDxfId="150" totalsRowDxfId="149"/>
    <tableColumn id="4" xr3:uid="{F2606798-1731-4FEF-B8A1-201F82E5B1EE}" name="Pajamos %" totalsRowFunction="sum" dataDxfId="148" totalsRowDxfId="147"/>
    <tableColumn id="5" xr3:uid="{06B37BD7-0FD7-4418-9DF8-B039FE41F929}" name="Žiūrovų skaičius %" totalsRowFunction="sum" dataDxfId="146" totalsRowDxfId="145"/>
    <tableColumn id="6" xr3:uid="{C4195FCA-A5C8-4EC8-AA83-C1C29CD67AB3}" name="Filmų skaičius" totalsRowFunction="sum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51F57D-36D2-4F69-B8D7-3C63BE7D54FE}" name="Table17" displayName="Table17" ref="B2:C7" totalsRowShown="0" headerRowDxfId="144">
  <autoFilter ref="B2:C7" xr:uid="{33189579-38D4-4F90-A4D3-5DC42EA940D1}"/>
  <tableColumns count="2">
    <tableColumn id="1" xr3:uid="{FE403241-B4CB-4841-AFCF-589B3441F6D0}" name="Rodiklis"/>
    <tableColumn id="2" xr3:uid="{5A0D5490-6AAB-4F73-A433-ABF35C825C51}" name="Reikšmė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1BDE4F43-8018-4434-B994-3CED72AD5D9F}" name="Table18" displayName="Table18" ref="A47:G95" totalsRowCount="1" headerRowDxfId="143">
  <autoFilter ref="A47:G94" xr:uid="{49569EC1-02CD-4A9F-8BE9-723492F99BDC}"/>
  <sortState xmlns:xlrd2="http://schemas.microsoft.com/office/spreadsheetml/2017/richdata2" ref="A48:G94">
    <sortCondition descending="1" ref="C48:C94"/>
  </sortState>
  <tableColumns count="7">
    <tableColumn id="7" xr3:uid="{7C0CF6B7-9614-4C9B-ACE1-12F6E82B224F}" name="Eil. nr" totalsRowLabel="Total">
      <calculatedColumnFormula>IF(B48&lt;&gt;"",ROWS($B$48:B48),"")</calculatedColumnFormula>
    </tableColumn>
    <tableColumn id="1" xr3:uid="{A510CF38-057C-431C-9E5B-E5958BA64ABE}" name="Platintojas"/>
    <tableColumn id="2" xr3:uid="{5FD4E2B2-D6D4-4696-82D6-A1679C5DBD2F}" name="Pajamos" totalsRowFunction="sum" dataDxfId="142" totalsRowDxfId="141"/>
    <tableColumn id="3" xr3:uid="{381E7680-EBBC-48BD-9F54-7BEDA07E19E2}" name="Žiūrovų skaičius" totalsRowFunction="sum" dataDxfId="140" totalsRowDxfId="139"/>
    <tableColumn id="4" xr3:uid="{FB50CE88-6144-4702-9807-C67F034258C1}" name="Filmų skaičius" totalsRowFunction="sum"/>
    <tableColumn id="5" xr3:uid="{0616C5EC-7400-4C86-9D22-3668F712E44F}" name="Pajamos %" totalsRowFunction="sum" dataDxfId="138" totalsRowDxfId="137">
      <calculatedColumnFormula>_xlfn.PERCENTOF(Table18[[#This Row],[Pajamos]],Table18[[#Totals],[Pajamos]])</calculatedColumnFormula>
    </tableColumn>
    <tableColumn id="6" xr3:uid="{22439F0B-0F55-44FC-B5D2-B7D8F98ECB99}" name="Žiūrovų skaičius %" totalsRowFunction="sum" dataDxfId="136" totalsRowDxfId="135">
      <calculatedColumnFormula>_xlfn.PERCENTOF(Table18[[#This Row],[Žiūrovų skaičius]],Table18[[#Totals],[Žiūrovų skaičius]])</calculatedColumnFormula>
    </tableColumn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386F5CCA-2982-463E-9A57-BA257E6F8568}" name="Table21" displayName="Table21" ref="A99:F109" totalsRowShown="0" headerRowDxfId="134">
  <autoFilter ref="A99:F109" xr:uid="{EEFF2FD6-75F9-4E20-89DF-C227C5374B44}"/>
  <tableColumns count="6">
    <tableColumn id="7" xr3:uid="{53ABD8D7-AD4F-4DEE-BFA3-DC4D44C39065}" name="Eil. Nr."/>
    <tableColumn id="1" xr3:uid="{6FA3F077-8960-4F2D-8C14-E68675B2764D}" name="Filmo pavadinimas"/>
    <tableColumn id="3" xr3:uid="{10107CFD-FA2C-40BD-8277-1AA8F0DE9B92}" name="Pajamos " dataDxfId="133"/>
    <tableColumn id="4" xr3:uid="{2883B2A3-6D61-47BB-B765-06FAE5A742A8}" name="Žiūrovų skaičius" dataDxfId="132"/>
    <tableColumn id="5" xr3:uid="{DFEAFFF2-331B-4E4C-A88E-BE022E6D201A}" name="Premjeros data" dataDxfId="131"/>
    <tableColumn id="6" xr3:uid="{709E57DC-A92F-4994-A4D8-DD1DEC13BE2B}" name="Platintojas" dataDxfId="13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5F00D24E-EFA3-41F1-951E-C6CC8A359A56}" name="Table19" displayName="Table19" ref="A1:G450">
  <autoFilter ref="A1:G450" xr:uid="{5F00D24E-EFA3-41F1-951E-C6CC8A359A56}"/>
  <tableColumns count="7">
    <tableColumn id="1" xr3:uid="{E7C68251-9F17-4286-B8CB-0F508083BB73}" name="Platintojas" totalsRowLabel="Total"/>
    <tableColumn id="2" xr3:uid="{C86A77DC-0361-49C0-8E59-F857FEEAF5C0}" name="Filmo pavadinimas"/>
    <tableColumn id="3" xr3:uid="{2322C165-2008-4BFF-86F6-D0065FEDA9E9}" name="Pajamos " dataDxfId="129"/>
    <tableColumn id="4" xr3:uid="{2EEEE4E5-0F98-4603-8624-816647258517}" name="Žiūrovų skaičius" dataDxfId="128"/>
    <tableColumn id="5" xr3:uid="{C2F50F5B-5B2B-4054-B66F-D96A83DD01F0}" name="Pajamos %" totalsRowFunction="sum" dataDxfId="127" totalsRowDxfId="126">
      <calculatedColumnFormula>_xlfn.PERCENTOF(C2,_2023[[#Totals],[Pajamos]])</calculatedColumnFormula>
    </tableColumn>
    <tableColumn id="6" xr3:uid="{EA365343-5E27-443E-BCDF-89D5987C5610}" name="Žiūrovų skaičius %" dataDxfId="125">
      <calculatedColumnFormula>_xlfn.PERCENTOF(D2,_2023[[#Totals],[Žiūrovų skaičius]])</calculatedColumnFormula>
    </tableColumn>
    <tableColumn id="7" xr3:uid="{578DB176-6697-4411-B8EA-BFC7B9E922F1}" name="Premjeros data" dataDxfId="12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_2023" displayName="_2023" ref="A5:I408" totalsRowCount="1" headerRowDxfId="123" dataDxfId="121" headerRowBorderDxfId="122" tableBorderDxfId="120">
  <autoFilter ref="A5:I407" xr:uid="{00000000-0009-0000-0100-000001000000}"/>
  <sortState xmlns:xlrd2="http://schemas.microsoft.com/office/spreadsheetml/2017/richdata2" ref="A6:I407">
    <sortCondition descending="1" ref="E6:E407"/>
  </sortState>
  <tableColumns count="9">
    <tableColumn id="1" xr3:uid="{00000000-0010-0000-0000-000001000000}" name="Eil. Nr." totalsRowLabel=" " dataDxfId="31">
      <calculatedColumnFormula>IF(B6&lt;&gt;"",ROWS($B$6:B6),"")</calculatedColumnFormula>
    </tableColumn>
    <tableColumn id="2" xr3:uid="{00000000-0010-0000-0000-000002000000}" name="Filmo pavadinimas" totalsRowFunction="count" dataDxfId="30"/>
    <tableColumn id="9" xr3:uid="{00000000-0010-0000-0000-000009000000}" name="Filmo pavadinimas originalo kalba" dataDxfId="29"/>
    <tableColumn id="3" xr3:uid="{00000000-0010-0000-0000-000003000000}" name="Kilmės šalis" dataDxfId="28" totalsRowDxfId="9"/>
    <tableColumn id="4" xr3:uid="{00000000-0010-0000-0000-000004000000}" name="Pajamos" totalsRowFunction="sum" dataDxfId="27" totalsRowDxfId="8"/>
    <tableColumn id="5" xr3:uid="{00000000-0010-0000-0000-000005000000}" name="Žiūrovų skaičius" totalsRowFunction="sum" dataDxfId="26" totalsRowDxfId="7"/>
    <tableColumn id="6" xr3:uid="{00000000-0010-0000-0000-000006000000}" name="Kopijų skaičius" dataDxfId="25"/>
    <tableColumn id="7" xr3:uid="{00000000-0010-0000-0000-000007000000}" name="Premjeros data" dataDxfId="24"/>
    <tableColumn id="8" xr3:uid="{00000000-0010-0000-0000-000008000000}" name="Platintojas" dataDxfId="2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Sausis" displayName="Sausis" ref="A5:I63" totalsRowCount="1" headerRowDxfId="119" dataDxfId="117" headerRowBorderDxfId="118" tableBorderDxfId="116" totalsRowBorderDxfId="115">
  <autoFilter ref="A5:I62" xr:uid="{00000000-0009-0000-0100-000002000000}"/>
  <sortState xmlns:xlrd2="http://schemas.microsoft.com/office/spreadsheetml/2017/richdata2" ref="A6:I62">
    <sortCondition descending="1" ref="E6:E62"/>
  </sortState>
  <tableColumns count="9">
    <tableColumn id="1" xr3:uid="{00000000-0010-0000-0100-000001000000}" name="Eil. Nr." dataDxfId="114" totalsRowDxfId="113">
      <calculatedColumnFormula>IF(B6&lt;&gt;"",ROWS($B$6:B6),"")</calculatedColumnFormula>
    </tableColumn>
    <tableColumn id="2" xr3:uid="{00000000-0010-0000-0100-000002000000}" name="Filmo pavadinimas" dataDxfId="112" totalsRowDxfId="111"/>
    <tableColumn id="9" xr3:uid="{00000000-0010-0000-0100-000009000000}" name="Filmo pavadinimas originalo kalba" dataDxfId="110" totalsRowDxfId="109"/>
    <tableColumn id="3" xr3:uid="{00000000-0010-0000-0100-000003000000}" name="Kilmės šalis" dataDxfId="108" totalsRowDxfId="107"/>
    <tableColumn id="4" xr3:uid="{00000000-0010-0000-0100-000004000000}" name="Pajamos" totalsRowFunction="sum" dataDxfId="106" totalsRowDxfId="105"/>
    <tableColumn id="5" xr3:uid="{00000000-0010-0000-0100-000005000000}" name="Žiūrovų skaičius" totalsRowFunction="sum" dataDxfId="104" totalsRowDxfId="103"/>
    <tableColumn id="6" xr3:uid="{00000000-0010-0000-0100-000006000000}" name="Kopijų skaičius" dataDxfId="102" totalsRowDxfId="101"/>
    <tableColumn id="7" xr3:uid="{00000000-0010-0000-0100-000007000000}" name="Premjeros data" dataDxfId="100" totalsRowDxfId="99"/>
    <tableColumn id="8" xr3:uid="{00000000-0010-0000-0100-000008000000}" name="Platintojas" dataDxfId="98" totalsRowDxfId="9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_Vasaris" displayName="Table3_Vasaris" ref="A5:I86" totalsRowCount="1">
  <autoFilter ref="A5:I85" xr:uid="{00000000-0009-0000-0100-000003000000}"/>
  <sortState xmlns:xlrd2="http://schemas.microsoft.com/office/spreadsheetml/2017/richdata2" ref="A6:I85">
    <sortCondition descending="1" ref="E6:E85"/>
  </sortState>
  <tableColumns count="9">
    <tableColumn id="1" xr3:uid="{00000000-0010-0000-0200-000001000000}" name="Eil. Nr.">
      <calculatedColumnFormula>IF(B6&lt;&gt;"",ROWS($B$6:B6),"")</calculatedColumnFormula>
    </tableColumn>
    <tableColumn id="2" xr3:uid="{00000000-0010-0000-0200-000002000000}" name="Filmo pavadinimas"/>
    <tableColumn id="9" xr3:uid="{00000000-0010-0000-0200-000009000000}" name="Filmo pavadinimas originalo kalba" dataDxfId="96"/>
    <tableColumn id="3" xr3:uid="{00000000-0010-0000-0200-000003000000}" name="Kilmės šalis" dataDxfId="95"/>
    <tableColumn id="4" xr3:uid="{00000000-0010-0000-0200-000004000000}" name="Pajamos" totalsRowFunction="sum" dataDxfId="94" totalsRowDxfId="93"/>
    <tableColumn id="5" xr3:uid="{00000000-0010-0000-0200-000005000000}" name="Žiūrovų skaičius" totalsRowFunction="sum" totalsRowDxfId="92"/>
    <tableColumn id="6" xr3:uid="{00000000-0010-0000-0200-000006000000}" name="Kopijų skaičius"/>
    <tableColumn id="7" xr3:uid="{00000000-0010-0000-0200-000007000000}" name="Premjeros data" dataDxfId="91" totalsRowDxfId="90"/>
    <tableColumn id="8" xr3:uid="{00000000-0010-0000-0200-000008000000}" name="Platintojas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D6BFC91-D9F1-42B6-A88B-8A12159625D0}" name="Table3_Vasaris5" displayName="Table3_Vasaris5" ref="A5:I110" totalsRowCount="1">
  <autoFilter ref="A5:I109" xr:uid="{00000000-0009-0000-0100-000003000000}"/>
  <sortState xmlns:xlrd2="http://schemas.microsoft.com/office/spreadsheetml/2017/richdata2" ref="A6:I109">
    <sortCondition descending="1" ref="E6:E109"/>
  </sortState>
  <tableColumns count="9">
    <tableColumn id="1" xr3:uid="{301A6FB3-84B9-43DF-A74F-E3E52E24794D}" name="Eil. Nr.">
      <calculatedColumnFormula>IF(B6&lt;&gt;"",ROWS($B$6:B6),"")</calculatedColumnFormula>
    </tableColumn>
    <tableColumn id="2" xr3:uid="{F08BE884-62F5-471E-A90B-4FA23F1BB163}" name="Filmo pavadinimas"/>
    <tableColumn id="9" xr3:uid="{6FD41282-77FE-4808-B249-9D067E191956}" name="Filmo pavadinimas originalo kalba" dataDxfId="89"/>
    <tableColumn id="3" xr3:uid="{014A7E19-4036-4F31-99AC-8643345092AA}" name="Kilmės šalis" dataDxfId="88"/>
    <tableColumn id="4" xr3:uid="{86818293-0190-4841-A08D-C7F9180B83B6}" name="Pajamos" totalsRowFunction="sum" dataDxfId="87" totalsRowDxfId="86"/>
    <tableColumn id="5" xr3:uid="{3890061D-55B4-4D00-ADAF-338FCB518800}" name="Žiūrovų skaičius" totalsRowFunction="sum" totalsRowDxfId="85"/>
    <tableColumn id="6" xr3:uid="{C09CF33F-F52F-4808-B6F0-2A056B892E87}" name="Kopijų skaičius"/>
    <tableColumn id="7" xr3:uid="{E2DEFEE4-4E1E-4BEB-946B-42DB4345A8A1}" name="Premjeros data" dataDxfId="84" totalsRowDxfId="83"/>
    <tableColumn id="8" xr3:uid="{3F69D290-D492-486C-9634-ED3993A72D94}" name="Platintojas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3_Balandis" displayName="Table3_Balandis" ref="A5:I113" totalsRowCount="1">
  <autoFilter ref="A5:I112" xr:uid="{00000000-0009-0000-0100-000005000000}"/>
  <sortState xmlns:xlrd2="http://schemas.microsoft.com/office/spreadsheetml/2017/richdata2" ref="A6:I112">
    <sortCondition descending="1" ref="E6:E112"/>
  </sortState>
  <tableColumns count="9">
    <tableColumn id="1" xr3:uid="{00000000-0010-0000-0400-000001000000}" name="Eil. Nr.">
      <calculatedColumnFormula>IF(B6&lt;&gt;"",ROWS($B$6:B6),"")</calculatedColumnFormula>
    </tableColumn>
    <tableColumn id="2" xr3:uid="{00000000-0010-0000-0400-000002000000}" name="Filmo pavadinimas"/>
    <tableColumn id="9" xr3:uid="{00000000-0010-0000-0400-000009000000}" name="Filmo pavadinimas originalo kalba" dataDxfId="82"/>
    <tableColumn id="3" xr3:uid="{00000000-0010-0000-0400-000003000000}" name="Kilmės šalis" dataDxfId="81" totalsRowDxfId="80"/>
    <tableColumn id="4" xr3:uid="{00000000-0010-0000-0400-000004000000}" name="Pajamos" totalsRowFunction="sum" dataDxfId="79" totalsRowDxfId="78"/>
    <tableColumn id="5" xr3:uid="{00000000-0010-0000-0400-000005000000}" name="Žiūrovų skaičius" totalsRowFunction="sum" totalsRowDxfId="77"/>
    <tableColumn id="6" xr3:uid="{00000000-0010-0000-0400-000006000000}" name="Kopijų skaičius"/>
    <tableColumn id="7" xr3:uid="{00000000-0010-0000-0400-000007000000}" name="Premjeros data" dataDxfId="76" totalsRowDxfId="75"/>
    <tableColumn id="8" xr3:uid="{00000000-0010-0000-0400-000008000000}" name="Platintojas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3_Gegužė" displayName="Table3_Gegužė" ref="A5:I95" totalsRowCount="1">
  <autoFilter ref="A5:I94" xr:uid="{00000000-0009-0000-0100-000006000000}"/>
  <sortState xmlns:xlrd2="http://schemas.microsoft.com/office/spreadsheetml/2017/richdata2" ref="A6:I94">
    <sortCondition descending="1" ref="E6:E94"/>
  </sortState>
  <tableColumns count="9">
    <tableColumn id="1" xr3:uid="{00000000-0010-0000-0500-000001000000}" name="Eil. Nr.">
      <calculatedColumnFormula>IF(B6&lt;&gt;"",ROWS($B$6:B6),"")</calculatedColumnFormula>
    </tableColumn>
    <tableColumn id="2" xr3:uid="{00000000-0010-0000-0500-000002000000}" name="Filmo pavadinimas"/>
    <tableColumn id="9" xr3:uid="{00000000-0010-0000-0500-000009000000}" name="Filmo pavadinimas originalo kalba" dataDxfId="74"/>
    <tableColumn id="3" xr3:uid="{00000000-0010-0000-0500-000003000000}" name="Kilmės šalis" dataDxfId="73" totalsRowDxfId="72"/>
    <tableColumn id="4" xr3:uid="{00000000-0010-0000-0500-000004000000}" name="Pajamos" totalsRowFunction="sum" dataDxfId="71" totalsRowDxfId="70"/>
    <tableColumn id="5" xr3:uid="{00000000-0010-0000-0500-000005000000}" name="Žiūrovų skaičius" totalsRowFunction="sum" totalsRowDxfId="69"/>
    <tableColumn id="6" xr3:uid="{00000000-0010-0000-0500-000006000000}" name="Kopijų skaičius"/>
    <tableColumn id="7" xr3:uid="{00000000-0010-0000-0500-000007000000}" name="Premjeros data" dataDxfId="68" totalsRowDxfId="67"/>
    <tableColumn id="8" xr3:uid="{00000000-0010-0000-0500-000008000000}" name="Platintojas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3_Birželis" displayName="Table3_Birželis" ref="A5:I102" totalsRowCount="1">
  <autoFilter ref="A5:I101" xr:uid="{00000000-0009-0000-0100-000007000000}"/>
  <sortState xmlns:xlrd2="http://schemas.microsoft.com/office/spreadsheetml/2017/richdata2" ref="A6:I101">
    <sortCondition descending="1" ref="E6:E101"/>
  </sortState>
  <tableColumns count="9">
    <tableColumn id="1" xr3:uid="{00000000-0010-0000-0600-000001000000}" name="Eil. Nr.">
      <calculatedColumnFormula>IF(B6&lt;&gt;"",ROWS($B$6:B6),"")</calculatedColumnFormula>
    </tableColumn>
    <tableColumn id="2" xr3:uid="{00000000-0010-0000-0600-000002000000}" name="Filmo pavadinimas"/>
    <tableColumn id="9" xr3:uid="{00000000-0010-0000-0600-000009000000}" name="Filmo pavadinimas originalo kalba" dataDxfId="66"/>
    <tableColumn id="3" xr3:uid="{00000000-0010-0000-0600-000003000000}" name="Kilmės šalis" dataDxfId="65" totalsRowDxfId="64"/>
    <tableColumn id="4" xr3:uid="{00000000-0010-0000-0600-000004000000}" name="Pajamos" totalsRowFunction="sum" dataDxfId="63" totalsRowDxfId="62"/>
    <tableColumn id="5" xr3:uid="{00000000-0010-0000-0600-000005000000}" name="Žiūrovų skaičius" totalsRowFunction="sum" totalsRowDxfId="61"/>
    <tableColumn id="6" xr3:uid="{00000000-0010-0000-0600-000006000000}" name="Kopijų skaičius"/>
    <tableColumn id="7" xr3:uid="{00000000-0010-0000-0600-000007000000}" name="Premjeros data" dataDxfId="60" totalsRowDxfId="59"/>
    <tableColumn id="8" xr3:uid="{00000000-0010-0000-0600-000008000000}" name="Platintojas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3_Liepa" displayName="Table3_Liepa" ref="A5:I74" totalsRowCount="1">
  <autoFilter ref="A5:I73" xr:uid="{00000000-0009-0000-0100-000008000000}"/>
  <sortState xmlns:xlrd2="http://schemas.microsoft.com/office/spreadsheetml/2017/richdata2" ref="A6:I73">
    <sortCondition descending="1" ref="E6:E73"/>
  </sortState>
  <tableColumns count="9">
    <tableColumn id="1" xr3:uid="{00000000-0010-0000-0700-000001000000}" name="Eil. Nr.">
      <calculatedColumnFormula>IF(B6&lt;&gt;"",ROWS($B$6:B6),"")</calculatedColumnFormula>
    </tableColumn>
    <tableColumn id="2" xr3:uid="{00000000-0010-0000-0700-000002000000}" name="Filmo pavadinimas"/>
    <tableColumn id="9" xr3:uid="{00000000-0010-0000-0700-000009000000}" name="Filmo pavadinimas originalo kalba" dataDxfId="58"/>
    <tableColumn id="3" xr3:uid="{00000000-0010-0000-0700-000003000000}" name="Kilmės šalis" dataDxfId="57"/>
    <tableColumn id="4" xr3:uid="{00000000-0010-0000-0700-000004000000}" name="Pajamos" totalsRowFunction="sum" dataDxfId="56" totalsRowDxfId="55"/>
    <tableColumn id="5" xr3:uid="{00000000-0010-0000-0700-000005000000}" name="Žiūrovų skaičius" totalsRowFunction="sum" totalsRowDxfId="54"/>
    <tableColumn id="6" xr3:uid="{00000000-0010-0000-0700-000006000000}" name="Kopijų skaičius"/>
    <tableColumn id="7" xr3:uid="{00000000-0010-0000-0700-000007000000}" name="Premjeros data" dataDxfId="53" totalsRowDxfId="52"/>
    <tableColumn id="8" xr3:uid="{00000000-0010-0000-0700-000008000000}" name="Platintojas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3_Rugpjūtis" displayName="Table3_Rugpjūtis" ref="A5:I74" totalsRowCount="1">
  <autoFilter ref="A5:I73" xr:uid="{00000000-0009-0000-0100-000009000000}"/>
  <sortState xmlns:xlrd2="http://schemas.microsoft.com/office/spreadsheetml/2017/richdata2" ref="A6:I73">
    <sortCondition descending="1" ref="E6:E73"/>
  </sortState>
  <tableColumns count="9">
    <tableColumn id="1" xr3:uid="{00000000-0010-0000-0800-000001000000}" name="Eil. Nr.">
      <calculatedColumnFormula>IF(B6&lt;&gt;"",ROWS($B$6:B6),"")</calculatedColumnFormula>
    </tableColumn>
    <tableColumn id="2" xr3:uid="{00000000-0010-0000-0800-000002000000}" name="Filmo pavadinimas"/>
    <tableColumn id="9" xr3:uid="{00000000-0010-0000-0800-000009000000}" name="Filmo pavadinimas originalo kalba" dataDxfId="51"/>
    <tableColumn id="3" xr3:uid="{00000000-0010-0000-0800-000003000000}" name="Kilmės šalis" dataDxfId="50" totalsRowDxfId="6"/>
    <tableColumn id="4" xr3:uid="{00000000-0010-0000-0800-000004000000}" name="Pajamos" totalsRowFunction="sum" dataDxfId="49" totalsRowDxfId="5"/>
    <tableColumn id="5" xr3:uid="{00000000-0010-0000-0800-000005000000}" name="Žiūrovų skaičius" totalsRowFunction="sum" totalsRowDxfId="4"/>
    <tableColumn id="6" xr3:uid="{00000000-0010-0000-0800-000006000000}" name="Kopijų skaičius"/>
    <tableColumn id="7" xr3:uid="{00000000-0010-0000-0800-000007000000}" name="Premjeros data" dataDxfId="48" totalsRowDxfId="3"/>
    <tableColumn id="8" xr3:uid="{00000000-0010-0000-0800-000008000000}" name="Platintojas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3_Rugsėjis" displayName="Table3_Rugsėjis" ref="A5:I74" totalsRowCount="1">
  <sortState xmlns:xlrd2="http://schemas.microsoft.com/office/spreadsheetml/2017/richdata2" ref="A6:I73">
    <sortCondition descending="1" ref="E6:E73"/>
  </sortState>
  <tableColumns count="9">
    <tableColumn id="1" xr3:uid="{00000000-0010-0000-0900-000001000000}" name="Eil. Nr.">
      <calculatedColumnFormula>IF(B6&lt;&gt;"",ROWS($B$6:B6),"")</calculatedColumnFormula>
    </tableColumn>
    <tableColumn id="2" xr3:uid="{00000000-0010-0000-0900-000002000000}" name="Filmo pavadinimas"/>
    <tableColumn id="9" xr3:uid="{00000000-0010-0000-0900-000009000000}" name="Filmo pavadinimas originalo kalba" dataDxfId="47"/>
    <tableColumn id="3" xr3:uid="{00000000-0010-0000-0900-000003000000}" name="Kilmės šalis" dataDxfId="46"/>
    <tableColumn id="4" xr3:uid="{00000000-0010-0000-0900-000004000000}" name="Pajamos" totalsRowFunction="sum" dataDxfId="45" totalsRowDxfId="2"/>
    <tableColumn id="5" xr3:uid="{00000000-0010-0000-0900-000005000000}" name="Žiūrovų skaičius" totalsRowFunction="sum" totalsRowDxfId="1"/>
    <tableColumn id="6" xr3:uid="{00000000-0010-0000-0900-000006000000}" name="Kopijų skaičius"/>
    <tableColumn id="7" xr3:uid="{00000000-0010-0000-0900-000007000000}" name="Premjeros data" dataDxfId="44" totalsRowDxfId="0"/>
    <tableColumn id="8" xr3:uid="{00000000-0010-0000-0900-000008000000}" name="Platintojas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3_Spalis" displayName="Table3_Spalis" ref="A5:I80" totalsRowCount="1">
  <autoFilter ref="A5:I79" xr:uid="{00000000-0009-0000-0100-00000B000000}"/>
  <sortState xmlns:xlrd2="http://schemas.microsoft.com/office/spreadsheetml/2017/richdata2" ref="A6:I79">
    <sortCondition descending="1" ref="E6:E79"/>
  </sortState>
  <tableColumns count="9">
    <tableColumn id="1" xr3:uid="{00000000-0010-0000-0A00-000001000000}" name="Eil. Nr.">
      <calculatedColumnFormula>IF(B6&lt;&gt;"",ROWS($B$6:B6),"")</calculatedColumnFormula>
    </tableColumn>
    <tableColumn id="2" xr3:uid="{00000000-0010-0000-0A00-000002000000}" name="Filmo pavadinimas"/>
    <tableColumn id="9" xr3:uid="{00000000-0010-0000-0A00-000009000000}" name="Filmo pavadinimas originalo kalba" dataDxfId="43"/>
    <tableColumn id="3" xr3:uid="{00000000-0010-0000-0A00-000003000000}" name="Kilmės šalis" dataDxfId="42" totalsRowDxfId="22"/>
    <tableColumn id="4" xr3:uid="{00000000-0010-0000-0A00-000004000000}" name="Pajamos" totalsRowFunction="sum" dataDxfId="41" totalsRowDxfId="21"/>
    <tableColumn id="5" xr3:uid="{00000000-0010-0000-0A00-000005000000}" name="Žiūrovų skaičius" totalsRowFunction="sum" totalsRowDxfId="20"/>
    <tableColumn id="6" xr3:uid="{00000000-0010-0000-0A00-000006000000}" name="Kopijų skaičius"/>
    <tableColumn id="7" xr3:uid="{00000000-0010-0000-0A00-000007000000}" name="Premjeros data" dataDxfId="40" totalsRowDxfId="19"/>
    <tableColumn id="8" xr3:uid="{00000000-0010-0000-0A00-000008000000}" name="Platintojas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3_Lapkritis" displayName="Table3_Lapkritis" ref="A5:I80" totalsRowCount="1">
  <autoFilter ref="A5:I79" xr:uid="{00000000-0009-0000-0100-00000C000000}"/>
  <sortState xmlns:xlrd2="http://schemas.microsoft.com/office/spreadsheetml/2017/richdata2" ref="A6:I79">
    <sortCondition descending="1" ref="E6:E79"/>
  </sortState>
  <tableColumns count="9">
    <tableColumn id="1" xr3:uid="{00000000-0010-0000-0B00-000001000000}" name="Eil. Nr.">
      <calculatedColumnFormula>IF(B6&lt;&gt;"",ROWS($B$6:B6),"")</calculatedColumnFormula>
    </tableColumn>
    <tableColumn id="2" xr3:uid="{00000000-0010-0000-0B00-000002000000}" name="Filmo pavadinimas"/>
    <tableColumn id="9" xr3:uid="{00000000-0010-0000-0B00-000009000000}" name="Filmo pavadinimas originalo kalba" dataDxfId="39"/>
    <tableColumn id="3" xr3:uid="{00000000-0010-0000-0B00-000003000000}" name="Kilmės šalis" dataDxfId="38" totalsRowDxfId="18"/>
    <tableColumn id="4" xr3:uid="{00000000-0010-0000-0B00-000004000000}" name="Pajamos" totalsRowFunction="sum" dataDxfId="37" totalsRowDxfId="17"/>
    <tableColumn id="5" xr3:uid="{00000000-0010-0000-0B00-000005000000}" name="Žiūrovų skaičius" totalsRowFunction="sum" totalsRowDxfId="16"/>
    <tableColumn id="6" xr3:uid="{00000000-0010-0000-0B00-000006000000}" name="Kopijų skaičius"/>
    <tableColumn id="7" xr3:uid="{00000000-0010-0000-0B00-000007000000}" name="Premjeros data" dataDxfId="36" totalsRowDxfId="15"/>
    <tableColumn id="8" xr3:uid="{00000000-0010-0000-0B00-000008000000}" name="Platintojas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3_Gruodis" displayName="Table3_Gruodis" ref="A5:I90" totalsRowCount="1">
  <autoFilter ref="A5:I89" xr:uid="{00000000-0009-0000-0100-00000D000000}"/>
  <sortState xmlns:xlrd2="http://schemas.microsoft.com/office/spreadsheetml/2017/richdata2" ref="A6:I89">
    <sortCondition descending="1" ref="E6:E89"/>
  </sortState>
  <tableColumns count="9">
    <tableColumn id="1" xr3:uid="{00000000-0010-0000-0C00-000001000000}" name="Eil. Nr." totalsRowLabel=" ">
      <calculatedColumnFormula>IF(B6&lt;&gt;"",ROWS($B$6:B6),"")</calculatedColumnFormula>
    </tableColumn>
    <tableColumn id="2" xr3:uid="{00000000-0010-0000-0C00-000002000000}" name="Filmo pavadinimas"/>
    <tableColumn id="9" xr3:uid="{00000000-0010-0000-0C00-000009000000}" name="Filmo pavadinimas originalo kalba" dataDxfId="35" totalsRowDxfId="14"/>
    <tableColumn id="3" xr3:uid="{00000000-0010-0000-0C00-000003000000}" name="Kilmės šalis" dataDxfId="34" totalsRowDxfId="13"/>
    <tableColumn id="4" xr3:uid="{00000000-0010-0000-0C00-000004000000}" name="Pajamos" totalsRowFunction="sum" dataDxfId="33" totalsRowDxfId="12"/>
    <tableColumn id="5" xr3:uid="{00000000-0010-0000-0C00-000005000000}" name="Žiūrovų skaičius" totalsRowFunction="sum" totalsRowDxfId="11"/>
    <tableColumn id="6" xr3:uid="{00000000-0010-0000-0C00-000006000000}" name="Kopijų skaičius"/>
    <tableColumn id="7" xr3:uid="{00000000-0010-0000-0C00-000007000000}" name="Premjeros data" dataDxfId="32" totalsRowDxfId="10"/>
    <tableColumn id="8" xr3:uid="{00000000-0010-0000-0C00-000008000000}" name="Platintoja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EE6DA-95D8-4B65-9D9C-1C6650E17F77}">
  <dimension ref="A1:O115"/>
  <sheetViews>
    <sheetView tabSelected="1" topLeftCell="A4" workbookViewId="0">
      <selection activeCell="B1" sqref="B1"/>
    </sheetView>
  </sheetViews>
  <sheetFormatPr defaultColWidth="0" defaultRowHeight="14.4" customHeight="1" zeroHeight="1" x14ac:dyDescent="0.3"/>
  <cols>
    <col min="1" max="1" width="6.44140625" customWidth="1"/>
    <col min="2" max="2" width="31.109375" customWidth="1"/>
    <col min="3" max="3" width="18" style="19" customWidth="1"/>
    <col min="4" max="4" width="18" style="12" customWidth="1"/>
    <col min="5" max="7" width="18" customWidth="1"/>
    <col min="8" max="8" width="8.88671875" customWidth="1"/>
    <col min="9" max="10" width="18" customWidth="1"/>
    <col min="11" max="11" width="23.33203125" customWidth="1"/>
    <col min="12" max="15" width="8.88671875" customWidth="1"/>
    <col min="16" max="16384" width="8.88671875" hidden="1"/>
  </cols>
  <sheetData>
    <row r="1" spans="2:7" x14ac:dyDescent="0.3">
      <c r="B1" s="13">
        <v>2023</v>
      </c>
      <c r="C1" s="52"/>
    </row>
    <row r="2" spans="2:7" x14ac:dyDescent="0.3">
      <c r="B2" s="52" t="s">
        <v>951</v>
      </c>
      <c r="C2" s="52" t="s">
        <v>952</v>
      </c>
      <c r="E2" s="12" t="s">
        <v>11</v>
      </c>
    </row>
    <row r="3" spans="2:7" x14ac:dyDescent="0.3">
      <c r="B3" t="s">
        <v>953</v>
      </c>
      <c r="C3">
        <v>272</v>
      </c>
      <c r="E3" s="53" t="s">
        <v>11</v>
      </c>
    </row>
    <row r="4" spans="2:7" x14ac:dyDescent="0.3">
      <c r="B4" t="s">
        <v>954</v>
      </c>
      <c r="C4">
        <v>33</v>
      </c>
    </row>
    <row r="5" spans="2:7" x14ac:dyDescent="0.3">
      <c r="B5" t="s">
        <v>955</v>
      </c>
      <c r="C5" s="12">
        <v>402</v>
      </c>
    </row>
    <row r="6" spans="2:7" x14ac:dyDescent="0.3">
      <c r="B6" t="s">
        <v>956</v>
      </c>
      <c r="C6" s="19">
        <v>21473832.13012049</v>
      </c>
      <c r="E6" s="19" t="s">
        <v>11</v>
      </c>
    </row>
    <row r="7" spans="2:7" x14ac:dyDescent="0.3">
      <c r="B7" t="s">
        <v>957</v>
      </c>
      <c r="C7" s="12">
        <v>3449356</v>
      </c>
    </row>
    <row r="8" spans="2:7" x14ac:dyDescent="0.3"/>
    <row r="9" spans="2:7" x14ac:dyDescent="0.3">
      <c r="B9" s="54" t="s">
        <v>958</v>
      </c>
      <c r="C9" s="54"/>
      <c r="D9" s="54"/>
      <c r="E9" s="54"/>
      <c r="F9" s="54"/>
      <c r="G9" s="54"/>
    </row>
    <row r="10" spans="2:7" x14ac:dyDescent="0.3">
      <c r="B10" s="52" t="s">
        <v>959</v>
      </c>
      <c r="C10" s="55" t="s">
        <v>5</v>
      </c>
      <c r="D10" s="56" t="s">
        <v>6</v>
      </c>
      <c r="E10" s="52" t="s">
        <v>960</v>
      </c>
      <c r="F10" s="52" t="s">
        <v>961</v>
      </c>
      <c r="G10" s="52" t="s">
        <v>962</v>
      </c>
    </row>
    <row r="11" spans="2:7" x14ac:dyDescent="0.3">
      <c r="B11" t="s">
        <v>963</v>
      </c>
      <c r="C11" s="19">
        <v>3282258.1901204819</v>
      </c>
      <c r="D11" s="12">
        <v>513442</v>
      </c>
      <c r="E11" s="53">
        <v>15.285</v>
      </c>
      <c r="F11" s="53">
        <v>14.885</v>
      </c>
      <c r="G11">
        <v>47</v>
      </c>
    </row>
    <row r="12" spans="2:7" x14ac:dyDescent="0.3">
      <c r="B12" t="s">
        <v>964</v>
      </c>
      <c r="C12" s="19">
        <v>2349874.0499999998</v>
      </c>
      <c r="D12" s="12">
        <v>462981</v>
      </c>
      <c r="E12" s="53">
        <v>10.943</v>
      </c>
      <c r="F12" s="53">
        <v>13.422000000000001</v>
      </c>
      <c r="G12">
        <v>185</v>
      </c>
    </row>
    <row r="13" spans="2:7" x14ac:dyDescent="0.3">
      <c r="B13" t="s">
        <v>965</v>
      </c>
      <c r="C13" s="19">
        <v>14660001.49</v>
      </c>
      <c r="D13" s="12">
        <v>2270255</v>
      </c>
      <c r="E13" s="53">
        <v>68.269000000000005</v>
      </c>
      <c r="F13" s="53">
        <v>65.816999999999993</v>
      </c>
      <c r="G13">
        <v>139</v>
      </c>
    </row>
    <row r="14" spans="2:7" x14ac:dyDescent="0.3">
      <c r="B14" t="s">
        <v>966</v>
      </c>
      <c r="C14" s="19">
        <v>1181698.3999999999</v>
      </c>
      <c r="D14" s="12">
        <v>202678</v>
      </c>
      <c r="E14" s="53">
        <v>5.5030000000000001</v>
      </c>
      <c r="F14" s="53">
        <v>5.8760000000000003</v>
      </c>
      <c r="G14">
        <v>31</v>
      </c>
    </row>
    <row r="15" spans="2:7" x14ac:dyDescent="0.3">
      <c r="B15" t="s">
        <v>967</v>
      </c>
      <c r="C15" s="19">
        <f>SUBTOTAL(109,Table1[Pajamos])</f>
        <v>21473832.130120479</v>
      </c>
      <c r="D15" s="12">
        <f>SUBTOTAL(109,Table1[Žiūrovų skaičius])</f>
        <v>3449356</v>
      </c>
      <c r="E15" s="53">
        <f>SUBTOTAL(109,Table1[Pajamos %])</f>
        <v>100.00000000000001</v>
      </c>
      <c r="F15" s="53">
        <f>SUBTOTAL(109,Table1[Žiūrovų skaičius %])</f>
        <v>100</v>
      </c>
      <c r="G15">
        <f>SUBTOTAL(109,Table1[Filmų skaičius])</f>
        <v>402</v>
      </c>
    </row>
    <row r="16" spans="2:7" x14ac:dyDescent="0.3"/>
    <row r="17" x14ac:dyDescent="0.3"/>
    <row r="18" x14ac:dyDescent="0.3"/>
    <row r="19" x14ac:dyDescent="0.3"/>
    <row r="20" x14ac:dyDescent="0.3"/>
    <row r="21" x14ac:dyDescent="0.3"/>
    <row r="22" x14ac:dyDescent="0.3"/>
    <row r="23" x14ac:dyDescent="0.3"/>
    <row r="24" x14ac:dyDescent="0.3"/>
    <row r="25" x14ac:dyDescent="0.3"/>
    <row r="26" x14ac:dyDescent="0.3"/>
    <row r="27" x14ac:dyDescent="0.3"/>
    <row r="28" x14ac:dyDescent="0.3"/>
    <row r="29" x14ac:dyDescent="0.3"/>
    <row r="30" x14ac:dyDescent="0.3"/>
    <row r="31" x14ac:dyDescent="0.3"/>
    <row r="32" x14ac:dyDescent="0.3"/>
    <row r="33" spans="1:7" x14ac:dyDescent="0.3"/>
    <row r="34" spans="1:7" x14ac:dyDescent="0.3"/>
    <row r="35" spans="1:7" x14ac:dyDescent="0.3"/>
    <row r="36" spans="1:7" x14ac:dyDescent="0.3"/>
    <row r="37" spans="1:7" x14ac:dyDescent="0.3"/>
    <row r="38" spans="1:7" x14ac:dyDescent="0.3"/>
    <row r="39" spans="1:7" x14ac:dyDescent="0.3"/>
    <row r="40" spans="1:7" x14ac:dyDescent="0.3"/>
    <row r="41" spans="1:7" x14ac:dyDescent="0.3"/>
    <row r="42" spans="1:7" x14ac:dyDescent="0.3"/>
    <row r="43" spans="1:7" x14ac:dyDescent="0.3"/>
    <row r="44" spans="1:7" x14ac:dyDescent="0.3"/>
    <row r="45" spans="1:7" x14ac:dyDescent="0.3"/>
    <row r="46" spans="1:7" x14ac:dyDescent="0.3">
      <c r="B46" s="52" t="s">
        <v>968</v>
      </c>
      <c r="C46" s="52"/>
      <c r="D46" s="52"/>
      <c r="E46" s="52"/>
      <c r="F46" s="52"/>
      <c r="G46" s="52"/>
    </row>
    <row r="47" spans="1:7" x14ac:dyDescent="0.3">
      <c r="A47" s="52" t="s">
        <v>969</v>
      </c>
      <c r="B47" s="52" t="s">
        <v>9</v>
      </c>
      <c r="C47" s="55" t="s">
        <v>5</v>
      </c>
      <c r="D47" s="56" t="s">
        <v>6</v>
      </c>
      <c r="E47" s="52" t="s">
        <v>962</v>
      </c>
      <c r="F47" s="57" t="s">
        <v>960</v>
      </c>
      <c r="G47" s="52" t="s">
        <v>961</v>
      </c>
    </row>
    <row r="48" spans="1:7" x14ac:dyDescent="0.3">
      <c r="A48">
        <f>IF(B48&lt;&gt;"",ROWS($B$48:B48),"")</f>
        <v>1</v>
      </c>
      <c r="B48" t="s">
        <v>972</v>
      </c>
      <c r="C48" s="19">
        <v>4360589.0199999996</v>
      </c>
      <c r="D48" s="12">
        <v>715768</v>
      </c>
      <c r="E48">
        <v>19</v>
      </c>
      <c r="F48" s="58">
        <f>_xlfn.PERCENTOF(Table18[[#This Row],[Pajamos]],Table18[[#Totals],[Pajamos]])</f>
        <v>0.20306524674203721</v>
      </c>
      <c r="G48" s="58">
        <f>_xlfn.PERCENTOF(Table18[[#This Row],[Žiūrovų skaičius]],Table18[[#Totals],[Žiūrovų skaičius]])</f>
        <v>0.20750772028169895</v>
      </c>
    </row>
    <row r="49" spans="1:7" x14ac:dyDescent="0.3">
      <c r="A49">
        <f>IF(B49&lt;&gt;"",ROWS($B$48:B49),"")</f>
        <v>2</v>
      </c>
      <c r="B49" t="s">
        <v>28</v>
      </c>
      <c r="C49" s="19">
        <v>3350459.87</v>
      </c>
      <c r="D49" s="12">
        <v>506427</v>
      </c>
      <c r="E49">
        <v>18</v>
      </c>
      <c r="F49" s="58">
        <f>_xlfn.PERCENTOF(Table18[[#This Row],[Pajamos]],Table18[[#Totals],[Pajamos]])</f>
        <v>0.15602524270926227</v>
      </c>
      <c r="G49" s="58">
        <f>_xlfn.PERCENTOF(Table18[[#This Row],[Žiūrovų skaičius]],Table18[[#Totals],[Žiūrovų skaičius]])</f>
        <v>0.1468178407795542</v>
      </c>
    </row>
    <row r="50" spans="1:7" x14ac:dyDescent="0.3">
      <c r="A50">
        <f>IF(B50&lt;&gt;"",ROWS($B$48:B50),"")</f>
        <v>3</v>
      </c>
      <c r="B50" t="s">
        <v>32</v>
      </c>
      <c r="C50" s="19">
        <v>2866658.64</v>
      </c>
      <c r="D50" s="12">
        <v>453094</v>
      </c>
      <c r="E50">
        <v>18</v>
      </c>
      <c r="F50" s="58">
        <f>_xlfn.PERCENTOF(Table18[[#This Row],[Pajamos]],Table18[[#Totals],[Pajamos]])</f>
        <v>0.13349543866364938</v>
      </c>
      <c r="G50" s="58">
        <f>_xlfn.PERCENTOF(Table18[[#This Row],[Žiūrovų skaičius]],Table18[[#Totals],[Žiūrovų skaičius]])</f>
        <v>0.13135611401084724</v>
      </c>
    </row>
    <row r="51" spans="1:7" x14ac:dyDescent="0.3">
      <c r="A51">
        <f>IF(B51&lt;&gt;"",ROWS($B$48:B51),"")</f>
        <v>4</v>
      </c>
      <c r="B51" t="s">
        <v>67</v>
      </c>
      <c r="C51" s="19">
        <v>2363469.7200000002</v>
      </c>
      <c r="D51" s="12">
        <v>385108</v>
      </c>
      <c r="E51">
        <v>44</v>
      </c>
      <c r="F51" s="58">
        <f>_xlfn.PERCENTOF(Table18[[#This Row],[Pajamos]],Table18[[#Totals],[Pajamos]])</f>
        <v>0.11006278272450765</v>
      </c>
      <c r="G51" s="58">
        <f>_xlfn.PERCENTOF(Table18[[#This Row],[Žiūrovų skaičius]],Table18[[#Totals],[Žiūrovų skaičius]])</f>
        <v>0.11164634789798443</v>
      </c>
    </row>
    <row r="52" spans="1:7" x14ac:dyDescent="0.3">
      <c r="A52">
        <f>IF(B52&lt;&gt;"",ROWS($B$48:B52),"")</f>
        <v>5</v>
      </c>
      <c r="B52" t="s">
        <v>51</v>
      </c>
      <c r="C52" s="19">
        <v>1910678.18</v>
      </c>
      <c r="D52" s="12">
        <v>288287</v>
      </c>
      <c r="E52">
        <v>18</v>
      </c>
      <c r="F52" s="58">
        <f>_xlfn.PERCENTOF(Table18[[#This Row],[Pajamos]],Table18[[#Totals],[Pajamos]])</f>
        <v>8.8977047432533929E-2</v>
      </c>
      <c r="G52" s="58">
        <f>_xlfn.PERCENTOF(Table18[[#This Row],[Žiūrovų skaičius]],Table18[[#Totals],[Žiūrovų skaičius]])</f>
        <v>8.3577050324756277E-2</v>
      </c>
    </row>
    <row r="53" spans="1:7" x14ac:dyDescent="0.3">
      <c r="A53">
        <f>IF(B53&lt;&gt;"",ROWS($B$48:B53),"")</f>
        <v>6</v>
      </c>
      <c r="B53" t="s">
        <v>73</v>
      </c>
      <c r="C53" s="19">
        <v>1284431.21</v>
      </c>
      <c r="D53" s="12">
        <v>206407</v>
      </c>
      <c r="E53">
        <v>11</v>
      </c>
      <c r="F53" s="58">
        <f>_xlfn.PERCENTOF(Table18[[#This Row],[Pajamos]],Table18[[#Totals],[Pajamos]])</f>
        <v>5.9813786482869107E-2</v>
      </c>
      <c r="G53" s="58">
        <f>_xlfn.PERCENTOF(Table18[[#This Row],[Žiūrovų skaičius]],Table18[[#Totals],[Žiūrovų skaičius]])</f>
        <v>5.9839285942071503E-2</v>
      </c>
    </row>
    <row r="54" spans="1:7" x14ac:dyDescent="0.3">
      <c r="A54">
        <f>IF(B54&lt;&gt;"",ROWS($B$48:B54),"")</f>
        <v>7</v>
      </c>
      <c r="B54" t="s">
        <v>38</v>
      </c>
      <c r="C54" s="19">
        <v>1010087.47</v>
      </c>
      <c r="D54" s="12">
        <v>150491</v>
      </c>
      <c r="E54">
        <v>2</v>
      </c>
      <c r="F54" s="58">
        <f>_xlfn.PERCENTOF(Table18[[#This Row],[Pajamos]],Table18[[#Totals],[Pajamos]])</f>
        <v>4.7038063065753019E-2</v>
      </c>
      <c r="G54" s="58">
        <f>_xlfn.PERCENTOF(Table18[[#This Row],[Žiūrovų skaičius]],Table18[[#Totals],[Žiūrovų skaičius]])</f>
        <v>4.3628723738576125E-2</v>
      </c>
    </row>
    <row r="55" spans="1:7" x14ac:dyDescent="0.3">
      <c r="A55">
        <f>IF(B55&lt;&gt;"",ROWS($B$48:B55),"")</f>
        <v>8</v>
      </c>
      <c r="B55" t="s">
        <v>160</v>
      </c>
      <c r="C55" s="19">
        <v>595021</v>
      </c>
      <c r="D55" s="12">
        <v>108192</v>
      </c>
      <c r="E55">
        <v>25</v>
      </c>
      <c r="F55" s="58">
        <f>_xlfn.PERCENTOF(Table18[[#This Row],[Pajamos]],Table18[[#Totals],[Pajamos]])</f>
        <v>2.7709120402659212E-2</v>
      </c>
      <c r="G55" s="58">
        <f>_xlfn.PERCENTOF(Table18[[#This Row],[Žiūrovų skaičius]],Table18[[#Totals],[Žiūrovų skaičius]])</f>
        <v>3.136585495959246E-2</v>
      </c>
    </row>
    <row r="56" spans="1:7" x14ac:dyDescent="0.3">
      <c r="A56">
        <f>IF(B56&lt;&gt;"",ROWS($B$48:B56),"")</f>
        <v>9</v>
      </c>
      <c r="B56" t="s">
        <v>119</v>
      </c>
      <c r="C56" s="19">
        <v>584766.06999999995</v>
      </c>
      <c r="D56" s="12">
        <v>111981</v>
      </c>
      <c r="E56">
        <v>15</v>
      </c>
      <c r="F56" s="58">
        <f>_xlfn.PERCENTOF(Table18[[#This Row],[Pajamos]],Table18[[#Totals],[Pajamos]])</f>
        <v>2.7231565677547254E-2</v>
      </c>
      <c r="G56" s="58">
        <f>_xlfn.PERCENTOF(Table18[[#This Row],[Žiūrovų skaičius]],Table18[[#Totals],[Žiūrovų skaičius]])</f>
        <v>3.2464320876128765E-2</v>
      </c>
    </row>
    <row r="57" spans="1:7" x14ac:dyDescent="0.3">
      <c r="A57">
        <f>IF(B57&lt;&gt;"",ROWS($B$48:B57),"")</f>
        <v>10</v>
      </c>
      <c r="B57" t="s">
        <v>101</v>
      </c>
      <c r="C57" s="19">
        <v>575878.72</v>
      </c>
      <c r="D57" s="12">
        <v>92125</v>
      </c>
      <c r="E57">
        <v>50</v>
      </c>
      <c r="F57" s="58">
        <f>_xlfn.PERCENTOF(Table18[[#This Row],[Pajamos]],Table18[[#Totals],[Pajamos]])</f>
        <v>2.6817696837270064E-2</v>
      </c>
      <c r="G57" s="58">
        <f>_xlfn.PERCENTOF(Table18[[#This Row],[Žiūrovų skaičius]],Table18[[#Totals],[Žiūrovų skaičius]])</f>
        <v>2.6707884022408819E-2</v>
      </c>
    </row>
    <row r="58" spans="1:7" x14ac:dyDescent="0.3">
      <c r="A58">
        <f>IF(B58&lt;&gt;"",ROWS($B$48:B58),"")</f>
        <v>11</v>
      </c>
      <c r="B58" t="s">
        <v>55</v>
      </c>
      <c r="C58" s="19">
        <v>380954</v>
      </c>
      <c r="D58" s="12">
        <v>50342</v>
      </c>
      <c r="E58">
        <v>1</v>
      </c>
      <c r="F58" s="58">
        <f>_xlfn.PERCENTOF(Table18[[#This Row],[Pajamos]],Table18[[#Totals],[Pajamos]])</f>
        <v>1.7740382698887329E-2</v>
      </c>
      <c r="G58" s="58">
        <f>_xlfn.PERCENTOF(Table18[[#This Row],[Žiūrovų skaičius]],Table18[[#Totals],[Žiūrovų skaičius]])</f>
        <v>1.4594608384869524E-2</v>
      </c>
    </row>
    <row r="59" spans="1:7" x14ac:dyDescent="0.3">
      <c r="A59">
        <f>IF(B59&lt;&gt;"",ROWS($B$48:B59),"")</f>
        <v>12</v>
      </c>
      <c r="B59" t="s">
        <v>232</v>
      </c>
      <c r="C59" s="19">
        <v>312683.61</v>
      </c>
      <c r="D59" s="12">
        <v>50269</v>
      </c>
      <c r="E59">
        <v>19</v>
      </c>
      <c r="F59" s="58">
        <f>_xlfn.PERCENTOF(Table18[[#This Row],[Pajamos]],Table18[[#Totals],[Pajamos]])</f>
        <v>1.4561146240936263E-2</v>
      </c>
      <c r="G59" s="58">
        <f>_xlfn.PERCENTOF(Table18[[#This Row],[Žiūrovų skaičius]],Table18[[#Totals],[Žiūrovų skaičius]])</f>
        <v>1.4573445014083789E-2</v>
      </c>
    </row>
    <row r="60" spans="1:7" x14ac:dyDescent="0.3">
      <c r="A60">
        <f>IF(B60&lt;&gt;"",ROWS($B$48:B60),"")</f>
        <v>13</v>
      </c>
      <c r="B60" t="s">
        <v>78</v>
      </c>
      <c r="C60" s="19">
        <v>252219.08</v>
      </c>
      <c r="D60" s="12">
        <v>38279</v>
      </c>
      <c r="E60">
        <v>1</v>
      </c>
      <c r="F60" s="58">
        <f>_xlfn.PERCENTOF(Table18[[#This Row],[Pajamos]],Table18[[#Totals],[Pajamos]])</f>
        <v>1.1745415465282631E-2</v>
      </c>
      <c r="G60" s="58">
        <f>_xlfn.PERCENTOF(Table18[[#This Row],[Žiūrovų skaičius]],Table18[[#Totals],[Žiūrovų skaičius]])</f>
        <v>1.1097433839824013E-2</v>
      </c>
    </row>
    <row r="61" spans="1:7" x14ac:dyDescent="0.3">
      <c r="A61">
        <f>IF(B61&lt;&gt;"",ROWS($B$48:B61),"")</f>
        <v>14</v>
      </c>
      <c r="B61" t="s">
        <v>80</v>
      </c>
      <c r="C61" s="19">
        <v>249578.61</v>
      </c>
      <c r="D61" s="12">
        <v>49794</v>
      </c>
      <c r="E61">
        <v>1</v>
      </c>
      <c r="F61" s="58">
        <f>_xlfn.PERCENTOF(Table18[[#This Row],[Pajamos]],Table18[[#Totals],[Pajamos]])</f>
        <v>1.1622453248571607E-2</v>
      </c>
      <c r="G61" s="58">
        <f>_xlfn.PERCENTOF(Table18[[#This Row],[Žiūrovų skaičius]],Table18[[#Totals],[Žiūrovų skaičius]])</f>
        <v>1.4435738149382088E-2</v>
      </c>
    </row>
    <row r="62" spans="1:7" x14ac:dyDescent="0.3">
      <c r="A62">
        <f>IF(B62&lt;&gt;"",ROWS($B$48:B62),"")</f>
        <v>15</v>
      </c>
      <c r="B62" t="s">
        <v>82</v>
      </c>
      <c r="C62" s="19">
        <v>243406.33</v>
      </c>
      <c r="D62" s="12">
        <v>38122</v>
      </c>
      <c r="E62">
        <v>1</v>
      </c>
      <c r="F62" s="58">
        <f>_xlfn.PERCENTOF(Table18[[#This Row],[Pajamos]],Table18[[#Totals],[Pajamos]])</f>
        <v>1.133502062068297E-2</v>
      </c>
      <c r="G62" s="58">
        <f>_xlfn.PERCENTOF(Table18[[#This Row],[Žiūrovų skaičius]],Table18[[#Totals],[Žiūrovų skaičius]])</f>
        <v>1.1051918097175241E-2</v>
      </c>
    </row>
    <row r="63" spans="1:7" x14ac:dyDescent="0.3">
      <c r="A63">
        <f>IF(B63&lt;&gt;"",ROWS($B$48:B63),"")</f>
        <v>16</v>
      </c>
      <c r="B63" t="s">
        <v>103</v>
      </c>
      <c r="C63" s="19">
        <v>201237</v>
      </c>
      <c r="D63" s="12">
        <v>30078</v>
      </c>
      <c r="E63">
        <v>1</v>
      </c>
      <c r="F63" s="58">
        <f>_xlfn.PERCENTOF(Table18[[#This Row],[Pajamos]],Table18[[#Totals],[Pajamos]])</f>
        <v>9.3712663292050743E-3</v>
      </c>
      <c r="G63" s="58">
        <f>_xlfn.PERCENTOF(Table18[[#This Row],[Žiūrovų skaičius]],Table18[[#Totals],[Žiūrovų skaičius]])</f>
        <v>8.7198885821005434E-3</v>
      </c>
    </row>
    <row r="64" spans="1:7" x14ac:dyDescent="0.3">
      <c r="A64">
        <f>IF(B64&lt;&gt;"",ROWS($B$48:B64),"")</f>
        <v>17</v>
      </c>
      <c r="B64" t="s">
        <v>332</v>
      </c>
      <c r="C64" s="19">
        <v>120828.5</v>
      </c>
      <c r="D64" s="12">
        <v>23597</v>
      </c>
      <c r="E64">
        <v>31</v>
      </c>
      <c r="F64" s="58">
        <f>_xlfn.PERCENTOF(Table18[[#This Row],[Pajamos]],Table18[[#Totals],[Pajamos]])</f>
        <v>5.6267786423886031E-3</v>
      </c>
      <c r="G64" s="58">
        <f>_xlfn.PERCENTOF(Table18[[#This Row],[Žiūrovų skaičius]],Table18[[#Totals],[Žiūrovų skaičius]])</f>
        <v>6.8409871291916519E-3</v>
      </c>
    </row>
    <row r="65" spans="1:7" x14ac:dyDescent="0.3">
      <c r="A65">
        <f>IF(B65&lt;&gt;"",ROWS($B$48:B65),"")</f>
        <v>18</v>
      </c>
      <c r="B65" t="s">
        <v>247</v>
      </c>
      <c r="C65" s="19">
        <v>113236.91</v>
      </c>
      <c r="D65" s="12">
        <v>23010</v>
      </c>
      <c r="E65">
        <v>9</v>
      </c>
      <c r="F65" s="58">
        <f>_xlfn.PERCENTOF(Table18[[#This Row],[Pajamos]],Table18[[#Totals],[Pajamos]])</f>
        <v>5.2732511511611943E-3</v>
      </c>
      <c r="G65" s="58">
        <f>_xlfn.PERCENTOF(Table18[[#This Row],[Žiūrovų skaičius]],Table18[[#Totals],[Žiūrovų skaičius]])</f>
        <v>6.6708104353392344E-3</v>
      </c>
    </row>
    <row r="66" spans="1:7" x14ac:dyDescent="0.3">
      <c r="A66">
        <f>IF(B66&lt;&gt;"",ROWS($B$48:B66),"")</f>
        <v>19</v>
      </c>
      <c r="B66" t="s">
        <v>201</v>
      </c>
      <c r="C66" s="19">
        <v>107116.59</v>
      </c>
      <c r="D66" s="12">
        <v>16833</v>
      </c>
      <c r="E66">
        <v>2</v>
      </c>
      <c r="F66" s="58">
        <f>_xlfn.PERCENTOF(Table18[[#This Row],[Pajamos]],Table18[[#Totals],[Pajamos]])</f>
        <v>4.988238212487092E-3</v>
      </c>
      <c r="G66" s="58">
        <f>_xlfn.PERCENTOF(Table18[[#This Row],[Žiūrovų skaičius]],Table18[[#Totals],[Žiūrovų skaičius]])</f>
        <v>4.8800413758394324E-3</v>
      </c>
    </row>
    <row r="67" spans="1:7" x14ac:dyDescent="0.3">
      <c r="A67">
        <f>IF(B67&lt;&gt;"",ROWS($B$48:B67),"")</f>
        <v>20</v>
      </c>
      <c r="B67" t="s">
        <v>288</v>
      </c>
      <c r="C67" s="19">
        <v>88725.99</v>
      </c>
      <c r="D67" s="12">
        <v>18303</v>
      </c>
      <c r="E67">
        <v>12</v>
      </c>
      <c r="F67" s="58">
        <f>_xlfn.PERCENTOF(Table18[[#This Row],[Pajamos]],Table18[[#Totals],[Pajamos]])</f>
        <v>4.1318191118551069E-3</v>
      </c>
      <c r="G67" s="58">
        <f>_xlfn.PERCENTOF(Table18[[#This Row],[Žiūrovų skaičius]],Table18[[#Totals],[Žiūrovų skaičius]])</f>
        <v>5.3062078834425902E-3</v>
      </c>
    </row>
    <row r="68" spans="1:7" x14ac:dyDescent="0.3">
      <c r="A68">
        <f>IF(B68&lt;&gt;"",ROWS($B$48:B68),"")</f>
        <v>21</v>
      </c>
      <c r="B68" t="s">
        <v>166</v>
      </c>
      <c r="C68" s="19">
        <v>82742</v>
      </c>
      <c r="D68" s="12">
        <v>12560</v>
      </c>
      <c r="E68">
        <v>1</v>
      </c>
      <c r="F68" s="58">
        <f>_xlfn.PERCENTOF(Table18[[#This Row],[Pajamos]],Table18[[#Totals],[Pajamos]])</f>
        <v>3.8531548304292264E-3</v>
      </c>
      <c r="G68" s="58">
        <f>_xlfn.PERCENTOF(Table18[[#This Row],[Žiūrovų skaičius]],Table18[[#Totals],[Žiūrovų skaičius]])</f>
        <v>3.641259411901816E-3</v>
      </c>
    </row>
    <row r="69" spans="1:7" x14ac:dyDescent="0.3">
      <c r="A69">
        <f>IF(B69&lt;&gt;"",ROWS($B$48:B69),"")</f>
        <v>22</v>
      </c>
      <c r="B69" t="s">
        <v>316</v>
      </c>
      <c r="C69" s="19">
        <v>62715.95</v>
      </c>
      <c r="D69" s="12">
        <v>12101</v>
      </c>
      <c r="E69">
        <v>23</v>
      </c>
      <c r="F69" s="58">
        <f>_xlfn.PERCENTOF(Table18[[#This Row],[Pajamos]],Table18[[#Totals],[Pajamos]])</f>
        <v>2.9205755926549736E-3</v>
      </c>
      <c r="G69" s="58">
        <f>_xlfn.PERCENTOF(Table18[[#This Row],[Žiūrovų skaičius]],Table18[[#Totals],[Žiūrovų skaičius]])</f>
        <v>3.508191094221646E-3</v>
      </c>
    </row>
    <row r="70" spans="1:7" x14ac:dyDescent="0.3">
      <c r="A70">
        <f>IF(B70&lt;&gt;"",ROWS($B$48:B70),"")</f>
        <v>23</v>
      </c>
      <c r="B70" t="s">
        <v>375</v>
      </c>
      <c r="C70" s="19">
        <v>48428.75</v>
      </c>
      <c r="D70" s="12">
        <v>12661</v>
      </c>
      <c r="E70">
        <v>14</v>
      </c>
      <c r="F70" s="58">
        <f>_xlfn.PERCENTOF(Table18[[#This Row],[Pajamos]],Table18[[#Totals],[Pajamos]])</f>
        <v>2.255244881609695E-3</v>
      </c>
      <c r="G70" s="58">
        <f>_xlfn.PERCENTOF(Table18[[#This Row],[Žiūrovų skaičius]],Table18[[#Totals],[Žiūrovų skaičius]])</f>
        <v>3.6705402399752301E-3</v>
      </c>
    </row>
    <row r="71" spans="1:7" x14ac:dyDescent="0.3">
      <c r="A71">
        <f>IF(B71&lt;&gt;"",ROWS($B$48:B71),"")</f>
        <v>24</v>
      </c>
      <c r="B71" t="s">
        <v>272</v>
      </c>
      <c r="C71" s="19">
        <v>44203.81</v>
      </c>
      <c r="D71" s="12">
        <v>7569</v>
      </c>
      <c r="E71">
        <v>3</v>
      </c>
      <c r="F71" s="58">
        <f>_xlfn.PERCENTOF(Table18[[#This Row],[Pajamos]],Table18[[#Totals],[Pajamos]])</f>
        <v>2.0584965800304043E-3</v>
      </c>
      <c r="G71" s="58">
        <f>_xlfn.PERCENTOF(Table18[[#This Row],[Žiūrovų skaičius]],Table18[[#Totals],[Žiūrovų skaičius]])</f>
        <v>2.1943226503729971E-3</v>
      </c>
    </row>
    <row r="72" spans="1:7" x14ac:dyDescent="0.3">
      <c r="A72">
        <f>IF(B72&lt;&gt;"",ROWS($B$48:B72),"")</f>
        <v>25</v>
      </c>
      <c r="B72" t="s">
        <v>296</v>
      </c>
      <c r="C72" s="19">
        <v>43278.64</v>
      </c>
      <c r="D72" s="12">
        <v>6141</v>
      </c>
      <c r="E72">
        <v>3</v>
      </c>
      <c r="F72" s="58">
        <f>_xlfn.PERCENTOF(Table18[[#This Row],[Pajamos]],Table18[[#Totals],[Pajamos]])</f>
        <v>2.0154129797491905E-3</v>
      </c>
      <c r="G72" s="58">
        <f>_xlfn.PERCENTOF(Table18[[#This Row],[Žiūrovų skaičius]],Table18[[#Totals],[Žiūrovų skaičius]])</f>
        <v>1.7803323287013575E-3</v>
      </c>
    </row>
    <row r="73" spans="1:7" x14ac:dyDescent="0.3">
      <c r="A73">
        <f>IF(B73&lt;&gt;"",ROWS($B$48:B73),"")</f>
        <v>26</v>
      </c>
      <c r="B73" t="s">
        <v>383</v>
      </c>
      <c r="C73" s="19">
        <v>29382.83</v>
      </c>
      <c r="D73" s="12">
        <v>5423</v>
      </c>
      <c r="E73">
        <v>6</v>
      </c>
      <c r="F73" s="58">
        <f>_xlfn.PERCENTOF(Table18[[#This Row],[Pajamos]],Table18[[#Totals],[Pajamos]])</f>
        <v>1.3683086382511999E-3</v>
      </c>
      <c r="G73" s="58">
        <f>_xlfn.PERCENTOF(Table18[[#This Row],[Žiūrovų skaičius]],Table18[[#Totals],[Žiūrovų skaičius]])</f>
        <v>1.5721775311101551E-3</v>
      </c>
    </row>
    <row r="74" spans="1:7" x14ac:dyDescent="0.3">
      <c r="A74">
        <f>IF(B74&lt;&gt;"",ROWS($B$48:B74),"")</f>
        <v>27</v>
      </c>
      <c r="B74" t="s">
        <v>455</v>
      </c>
      <c r="C74" s="19">
        <v>27356.2</v>
      </c>
      <c r="D74" s="12">
        <v>7665</v>
      </c>
      <c r="E74">
        <v>17</v>
      </c>
      <c r="F74" s="58">
        <f>_xlfn.PERCENTOF(Table18[[#This Row],[Pajamos]],Table18[[#Totals],[Pajamos]])</f>
        <v>1.2739319109060453E-3</v>
      </c>
      <c r="G74" s="58">
        <f>_xlfn.PERCENTOF(Table18[[#This Row],[Žiūrovų skaičius]],Table18[[#Totals],[Žiūrovų skaičius]])</f>
        <v>2.2221539325021828E-3</v>
      </c>
    </row>
    <row r="75" spans="1:7" x14ac:dyDescent="0.3">
      <c r="A75">
        <f>IF(B75&lt;&gt;"",ROWS($B$48:B75),"")</f>
        <v>28</v>
      </c>
      <c r="B75" t="s">
        <v>973</v>
      </c>
      <c r="C75" s="19">
        <v>25071.3</v>
      </c>
      <c r="D75" s="12">
        <v>4185</v>
      </c>
      <c r="E75">
        <v>1</v>
      </c>
      <c r="F75" s="58">
        <f>_xlfn.PERCENTOF(Table18[[#This Row],[Pajamos]],Table18[[#Totals],[Pajamos]])</f>
        <v>1.1675279869974168E-3</v>
      </c>
      <c r="G75" s="58">
        <f>_xlfn.PERCENTOF(Table18[[#This Row],[Žiūrovų skaičius]],Table18[[#Totals],[Žiūrovų skaičius]])</f>
        <v>1.2132699553191958E-3</v>
      </c>
    </row>
    <row r="76" spans="1:7" x14ac:dyDescent="0.3">
      <c r="A76">
        <f>IF(B76&lt;&gt;"",ROWS($B$48:B76),"")</f>
        <v>29</v>
      </c>
      <c r="B76" t="s">
        <v>465</v>
      </c>
      <c r="C76" s="19">
        <v>21035.75</v>
      </c>
      <c r="D76" s="12">
        <v>3998</v>
      </c>
      <c r="E76">
        <v>13</v>
      </c>
      <c r="F76" s="58">
        <f>_xlfn.PERCENTOF(Table18[[#This Row],[Pajamos]],Table18[[#Totals],[Pajamos]])</f>
        <v>9.7959925701822034E-4</v>
      </c>
      <c r="G76" s="58">
        <f>_xlfn.PERCENTOF(Table18[[#This Row],[Žiūrovų skaičius]],Table18[[#Totals],[Žiūrovų skaičius]])</f>
        <v>1.1590569370050524E-3</v>
      </c>
    </row>
    <row r="77" spans="1:7" x14ac:dyDescent="0.3">
      <c r="A77">
        <f>IF(B77&lt;&gt;"",ROWS($B$48:B77),"")</f>
        <v>30</v>
      </c>
      <c r="B77" t="s">
        <v>322</v>
      </c>
      <c r="C77" s="19">
        <v>20190.5</v>
      </c>
      <c r="D77" s="12">
        <v>3651</v>
      </c>
      <c r="E77">
        <v>1</v>
      </c>
      <c r="F77" s="58">
        <f>_xlfn.PERCENTOF(Table18[[#This Row],[Pajamos]],Table18[[#Totals],[Pajamos]])</f>
        <v>9.4023739580601504E-4</v>
      </c>
      <c r="G77" s="58">
        <f>_xlfn.PERCENTOF(Table18[[#This Row],[Žiūrovų skaičius]],Table18[[#Totals],[Žiūrovų skaičius]])</f>
        <v>1.0584584484755995E-3</v>
      </c>
    </row>
    <row r="78" spans="1:7" x14ac:dyDescent="0.3">
      <c r="A78">
        <f>IF(B78&lt;&gt;"",ROWS($B$48:B78),"")</f>
        <v>31</v>
      </c>
      <c r="B78" t="s">
        <v>326</v>
      </c>
      <c r="C78" s="19">
        <v>19478.400000000001</v>
      </c>
      <c r="D78" s="12">
        <v>3183</v>
      </c>
      <c r="E78">
        <v>1</v>
      </c>
      <c r="F78" s="58">
        <f>_xlfn.PERCENTOF(Table18[[#This Row],[Pajamos]],Table18[[#Totals],[Pajamos]])</f>
        <v>9.0707610462682374E-4</v>
      </c>
      <c r="G78" s="58">
        <f>_xlfn.PERCENTOF(Table18[[#This Row],[Žiūrovų skaičius]],Table18[[#Totals],[Žiūrovų skaičius]])</f>
        <v>9.2278094809581843E-4</v>
      </c>
    </row>
    <row r="79" spans="1:7" x14ac:dyDescent="0.3">
      <c r="A79">
        <f>IF(B79&lt;&gt;"",ROWS($B$48:B79),"")</f>
        <v>32</v>
      </c>
      <c r="B79" t="s">
        <v>344</v>
      </c>
      <c r="C79" s="19">
        <v>16978.70000000023</v>
      </c>
      <c r="D79" s="12">
        <v>2642</v>
      </c>
      <c r="E79">
        <v>1</v>
      </c>
      <c r="F79" s="58">
        <f>_xlfn.PERCENTOF(Table18[[#This Row],[Pajamos]],Table18[[#Totals],[Pajamos]])</f>
        <v>7.9066930844564536E-4</v>
      </c>
      <c r="G79" s="58">
        <f>_xlfn.PERCENTOF(Table18[[#This Row],[Žiūrovų skaičius]],Table18[[#Totals],[Žiūrovų skaičius]])</f>
        <v>7.659400769303023E-4</v>
      </c>
    </row>
    <row r="80" spans="1:7" x14ac:dyDescent="0.3">
      <c r="A80">
        <f>IF(B80&lt;&gt;"",ROWS($B$48:B80),"")</f>
        <v>33</v>
      </c>
      <c r="B80" t="s">
        <v>424</v>
      </c>
      <c r="C80" s="19">
        <v>9824.94</v>
      </c>
      <c r="D80" s="12">
        <v>1657</v>
      </c>
      <c r="E80">
        <v>1</v>
      </c>
      <c r="F80" s="58">
        <f>_xlfn.PERCENTOF(Table18[[#This Row],[Pajamos]],Table18[[#Totals],[Pajamos]])</f>
        <v>4.5753081892723553E-4</v>
      </c>
      <c r="G80" s="58">
        <f>_xlfn.PERCENTOF(Table18[[#This Row],[Žiūrovų skaičius]],Table18[[#Totals],[Žiūrovų skaičius]])</f>
        <v>4.8037952591730164E-4</v>
      </c>
    </row>
    <row r="81" spans="1:7" x14ac:dyDescent="0.3">
      <c r="A81">
        <f>IF(B81&lt;&gt;"",ROWS($B$48:B81),"")</f>
        <v>34</v>
      </c>
      <c r="B81" t="s">
        <v>482</v>
      </c>
      <c r="C81" s="19">
        <v>8498.9000000000015</v>
      </c>
      <c r="D81" s="12">
        <v>1691</v>
      </c>
      <c r="E81">
        <v>2</v>
      </c>
      <c r="F81" s="58">
        <f>_xlfn.PERCENTOF(Table18[[#This Row],[Pajamos]],Table18[[#Totals],[Pajamos]])</f>
        <v>3.95779381551509E-4</v>
      </c>
      <c r="G81" s="58">
        <f>_xlfn.PERCENTOF(Table18[[#This Row],[Žiūrovų skaičius]],Table18[[#Totals],[Žiūrovų skaičius]])</f>
        <v>4.9023643833805499E-4</v>
      </c>
    </row>
    <row r="82" spans="1:7" x14ac:dyDescent="0.3">
      <c r="A82">
        <f>IF(B82&lt;&gt;"",ROWS($B$48:B82),"")</f>
        <v>35</v>
      </c>
      <c r="B82" t="s">
        <v>439</v>
      </c>
      <c r="C82" s="19">
        <v>8461.11</v>
      </c>
      <c r="D82" s="12">
        <v>1392</v>
      </c>
      <c r="E82">
        <v>1</v>
      </c>
      <c r="F82" s="58">
        <f>_xlfn.PERCENTOF(Table18[[#This Row],[Pajamos]],Table18[[#Totals],[Pajamos]])</f>
        <v>3.9401956524247702E-4</v>
      </c>
      <c r="G82" s="58">
        <f>_xlfn.PERCENTOF(Table18[[#This Row],[Žiūrovų skaičius]],Table18[[#Totals],[Žiūrovų skaičius]])</f>
        <v>4.035535908731949E-4</v>
      </c>
    </row>
    <row r="83" spans="1:7" x14ac:dyDescent="0.3">
      <c r="A83">
        <f>IF(B83&lt;&gt;"",ROWS($B$48:B83),"")</f>
        <v>36</v>
      </c>
      <c r="B83" t="s">
        <v>494</v>
      </c>
      <c r="C83" s="19">
        <v>5702.45</v>
      </c>
      <c r="D83" s="12">
        <v>1106</v>
      </c>
      <c r="E83">
        <v>2</v>
      </c>
      <c r="F83" s="58">
        <f>_xlfn.PERCENTOF(Table18[[#This Row],[Pajamos]],Table18[[#Totals],[Pajamos]])</f>
        <v>2.6555344036621232E-4</v>
      </c>
      <c r="G83" s="58">
        <f>_xlfn.PERCENTOF(Table18[[#This Row],[Žiūrovų skaičius]],Table18[[#Totals],[Žiūrovų skaičius]])</f>
        <v>3.206395628633287E-4</v>
      </c>
    </row>
    <row r="84" spans="1:7" x14ac:dyDescent="0.3">
      <c r="A84">
        <f>IF(B84&lt;&gt;"",ROWS($B$48:B84),"")</f>
        <v>37</v>
      </c>
      <c r="B84" t="s">
        <v>533</v>
      </c>
      <c r="C84" s="19">
        <v>5274.39</v>
      </c>
      <c r="D84" s="12">
        <v>1338</v>
      </c>
      <c r="E84">
        <v>2</v>
      </c>
      <c r="F84" s="58">
        <f>_xlfn.PERCENTOF(Table18[[#This Row],[Pajamos]],Table18[[#Totals],[Pajamos]])</f>
        <v>2.4561941101336211E-4</v>
      </c>
      <c r="G84" s="58">
        <f>_xlfn.PERCENTOF(Table18[[#This Row],[Žiūrovų skaičius]],Table18[[#Totals],[Žiūrovų skaičius]])</f>
        <v>3.8789849467552783E-4</v>
      </c>
    </row>
    <row r="85" spans="1:7" x14ac:dyDescent="0.3">
      <c r="A85">
        <f>IF(B85&lt;&gt;"",ROWS($B$48:B85),"")</f>
        <v>38</v>
      </c>
      <c r="B85" t="s">
        <v>506</v>
      </c>
      <c r="C85" s="19">
        <v>5083.5600000000004</v>
      </c>
      <c r="D85" s="12">
        <v>592</v>
      </c>
      <c r="E85">
        <v>2</v>
      </c>
      <c r="F85" s="58">
        <f>_xlfn.PERCENTOF(Table18[[#This Row],[Pajamos]],Table18[[#Totals],[Pajamos]])</f>
        <v>2.367327810516642E-4</v>
      </c>
      <c r="G85" s="58">
        <f>_xlfn.PERCENTOF(Table18[[#This Row],[Žiūrovų skaičius]],Table18[[#Totals],[Žiūrovų skaičius]])</f>
        <v>1.7162623979664611E-4</v>
      </c>
    </row>
    <row r="86" spans="1:7" x14ac:dyDescent="0.3">
      <c r="A86">
        <f>IF(B86&lt;&gt;"",ROWS($B$48:B86),"")</f>
        <v>39</v>
      </c>
      <c r="B86" t="s">
        <v>496</v>
      </c>
      <c r="C86" s="19">
        <v>4734.96</v>
      </c>
      <c r="D86" s="12">
        <v>722</v>
      </c>
      <c r="E86">
        <v>1</v>
      </c>
      <c r="F86" s="58">
        <f>_xlfn.PERCENTOF(Table18[[#This Row],[Pajamos]],Table18[[#Totals],[Pajamos]])</f>
        <v>2.2049906934675461E-4</v>
      </c>
      <c r="G86" s="58">
        <f>_xlfn.PERCENTOF(Table18[[#This Row],[Žiūrovų skaičius]],Table18[[#Totals],[Žiūrovų skaičius]])</f>
        <v>2.0931443434658528E-4</v>
      </c>
    </row>
    <row r="87" spans="1:7" x14ac:dyDescent="0.3">
      <c r="A87">
        <f>IF(B87&lt;&gt;"",ROWS($B$48:B87),"")</f>
        <v>40</v>
      </c>
      <c r="B87" t="s">
        <v>586</v>
      </c>
      <c r="C87" s="19">
        <v>3456</v>
      </c>
      <c r="D87" s="12">
        <v>555</v>
      </c>
      <c r="E87">
        <v>2</v>
      </c>
      <c r="F87" s="58">
        <f>_xlfn.PERCENTOF(Table18[[#This Row],[Pajamos]],Table18[[#Totals],[Pajamos]])</f>
        <v>1.6094006784901749E-4</v>
      </c>
      <c r="G87" s="58">
        <f>_xlfn.PERCENTOF(Table18[[#This Row],[Žiūrovų skaičius]],Table18[[#Totals],[Žiūrovų skaičius]])</f>
        <v>1.6089959980935571E-4</v>
      </c>
    </row>
    <row r="88" spans="1:7" x14ac:dyDescent="0.3">
      <c r="A88">
        <f>IF(B88&lt;&gt;"",ROWS($B$48:B88),"")</f>
        <v>41</v>
      </c>
      <c r="B88" t="s">
        <v>560</v>
      </c>
      <c r="C88" s="19">
        <v>3017</v>
      </c>
      <c r="D88" s="12">
        <v>589</v>
      </c>
      <c r="E88">
        <v>1</v>
      </c>
      <c r="F88" s="58">
        <f>_xlfn.PERCENTOF(Table18[[#This Row],[Pajamos]],Table18[[#Totals],[Pajamos]])</f>
        <v>1.4049658122120538E-4</v>
      </c>
      <c r="G88" s="58">
        <f>_xlfn.PERCENTOF(Table18[[#This Row],[Žiūrovų skaičius]],Table18[[#Totals],[Žiūrovų skaičius]])</f>
        <v>1.7075651223010904E-4</v>
      </c>
    </row>
    <row r="89" spans="1:7" x14ac:dyDescent="0.3">
      <c r="A89">
        <f>IF(B89&lt;&gt;"",ROWS($B$48:B89),"")</f>
        <v>42</v>
      </c>
      <c r="B89" t="s">
        <v>562</v>
      </c>
      <c r="C89" s="19">
        <v>2972.48</v>
      </c>
      <c r="D89" s="12">
        <v>434</v>
      </c>
      <c r="E89">
        <v>1</v>
      </c>
      <c r="F89" s="58">
        <f>_xlfn.PERCENTOF(Table18[[#This Row],[Pajamos]],Table18[[#Totals],[Pajamos]])</f>
        <v>1.3842336020828921E-4</v>
      </c>
      <c r="G89" s="58">
        <f>_xlfn.PERCENTOF(Table18[[#This Row],[Žiūrovų skaičius]],Table18[[#Totals],[Žiūrovų skaičius]])</f>
        <v>1.2582058795902772E-4</v>
      </c>
    </row>
    <row r="90" spans="1:7" x14ac:dyDescent="0.3">
      <c r="A90">
        <f>IF(B90&lt;&gt;"",ROWS($B$48:B90),"")</f>
        <v>43</v>
      </c>
      <c r="B90" t="s">
        <v>974</v>
      </c>
      <c r="C90" s="19">
        <v>1328.990120481933</v>
      </c>
      <c r="D90" s="12">
        <v>447</v>
      </c>
      <c r="E90">
        <v>1</v>
      </c>
      <c r="F90" s="58">
        <f>_xlfn.PERCENTOF(Table18[[#This Row],[Pajamos]],Table18[[#Totals],[Pajamos]])</f>
        <v>6.188881949104058E-5</v>
      </c>
      <c r="G90" s="58">
        <f>_xlfn.PERCENTOF(Table18[[#This Row],[Žiūrovų skaičius]],Table18[[#Totals],[Žiūrovų skaičius]])</f>
        <v>1.2958940741402162E-4</v>
      </c>
    </row>
    <row r="91" spans="1:7" x14ac:dyDescent="0.3">
      <c r="A91">
        <f>IF(B91&lt;&gt;"",ROWS($B$48:B91),"")</f>
        <v>44</v>
      </c>
      <c r="B91" t="s">
        <v>718</v>
      </c>
      <c r="C91" s="19">
        <v>1050</v>
      </c>
      <c r="D91" s="12">
        <v>145</v>
      </c>
      <c r="E91">
        <v>1</v>
      </c>
      <c r="F91" s="58">
        <f>_xlfn.PERCENTOF(Table18[[#This Row],[Pajamos]],Table18[[#Totals],[Pajamos]])</f>
        <v>4.8896722002739693E-5</v>
      </c>
      <c r="G91" s="58">
        <f>_xlfn.PERCENTOF(Table18[[#This Row],[Žiūrovų skaičius]],Table18[[#Totals],[Žiūrovų skaičius]])</f>
        <v>4.2036832382624465E-5</v>
      </c>
    </row>
    <row r="92" spans="1:7" x14ac:dyDescent="0.3">
      <c r="A92">
        <f>IF(B92&lt;&gt;"",ROWS($B$48:B92),"")</f>
        <v>45</v>
      </c>
      <c r="B92" t="s">
        <v>720</v>
      </c>
      <c r="C92" s="19">
        <v>1019</v>
      </c>
      <c r="D92" s="12">
        <v>252</v>
      </c>
      <c r="E92">
        <v>1</v>
      </c>
      <c r="F92" s="58">
        <f>_xlfn.PERCENTOF(Table18[[#This Row],[Pajamos]],Table18[[#Totals],[Pajamos]])</f>
        <v>4.7453104495992142E-5</v>
      </c>
      <c r="G92" s="58">
        <f>_xlfn.PERCENTOF(Table18[[#This Row],[Žiūrovų skaičius]],Table18[[#Totals],[Žiūrovų skaičius]])</f>
        <v>7.3057115589112868E-5</v>
      </c>
    </row>
    <row r="93" spans="1:7" x14ac:dyDescent="0.3">
      <c r="A93">
        <f>IF(B93&lt;&gt;"",ROWS($B$48:B93),"")</f>
        <v>46</v>
      </c>
      <c r="B93" t="s">
        <v>975</v>
      </c>
      <c r="C93" s="19">
        <v>390</v>
      </c>
      <c r="D93" s="12">
        <v>121</v>
      </c>
      <c r="E93">
        <v>1</v>
      </c>
      <c r="F93" s="58">
        <f>_xlfn.PERCENTOF(Table18[[#This Row],[Pajamos]],Table18[[#Totals],[Pajamos]])</f>
        <v>1.81616396010176E-5</v>
      </c>
      <c r="G93" s="58">
        <f>_xlfn.PERCENTOF(Table18[[#This Row],[Žiūrovų skaičius]],Table18[[#Totals],[Žiūrovų skaičius]])</f>
        <v>3.5079011850328005E-5</v>
      </c>
    </row>
    <row r="94" spans="1:7" x14ac:dyDescent="0.3">
      <c r="A94">
        <f>IF(B94&lt;&gt;"",ROWS($B$48:B94),"")</f>
        <v>47</v>
      </c>
      <c r="B94" t="s">
        <v>899</v>
      </c>
      <c r="C94" s="19">
        <v>129</v>
      </c>
      <c r="D94" s="12">
        <v>29</v>
      </c>
      <c r="E94">
        <v>1</v>
      </c>
      <c r="F94" s="58">
        <f>_xlfn.PERCENTOF(Table18[[#This Row],[Pajamos]],Table18[[#Totals],[Pajamos]])</f>
        <v>6.0073115603365911E-6</v>
      </c>
      <c r="G94" s="58">
        <f>_xlfn.PERCENTOF(Table18[[#This Row],[Žiūrovų skaičius]],Table18[[#Totals],[Žiūrovų skaičius]])</f>
        <v>8.4073664765248937E-6</v>
      </c>
    </row>
    <row r="95" spans="1:7" x14ac:dyDescent="0.3">
      <c r="A95" t="s">
        <v>967</v>
      </c>
      <c r="C95" s="19">
        <f>SUBTOTAL(109,Table18[Pajamos])</f>
        <v>21473832.130120467</v>
      </c>
      <c r="D95" s="12">
        <f>SUBTOTAL(109,Table18[Žiūrovų skaičius])</f>
        <v>3449356</v>
      </c>
      <c r="E95">
        <f>SUBTOTAL(109,Table18[Filmų skaičius])</f>
        <v>402</v>
      </c>
      <c r="F95" s="59">
        <f>SUBTOTAL(109,Table18[Pajamos %])</f>
        <v>1.0000000000000002</v>
      </c>
      <c r="G95" s="59">
        <f>SUBTOTAL(109,Table18[Žiūrovų skaičius %])</f>
        <v>0.99999999999999967</v>
      </c>
    </row>
    <row r="96" spans="1:7" x14ac:dyDescent="0.3">
      <c r="B96" s="19"/>
      <c r="C96" s="12"/>
      <c r="D96"/>
    </row>
    <row r="97" spans="1:6" x14ac:dyDescent="0.3">
      <c r="B97" s="19"/>
      <c r="C97" s="12"/>
      <c r="D97"/>
    </row>
    <row r="98" spans="1:6" x14ac:dyDescent="0.3">
      <c r="A98" s="52" t="s">
        <v>970</v>
      </c>
      <c r="B98" s="52"/>
      <c r="C98" s="52"/>
      <c r="D98" s="52"/>
      <c r="E98" s="52"/>
    </row>
    <row r="99" spans="1:6" x14ac:dyDescent="0.3">
      <c r="A99" s="52" t="s">
        <v>1</v>
      </c>
      <c r="B99" s="52" t="s">
        <v>2</v>
      </c>
      <c r="C99" s="56" t="s">
        <v>971</v>
      </c>
      <c r="D99" s="52" t="s">
        <v>6</v>
      </c>
      <c r="E99" s="52" t="s">
        <v>8</v>
      </c>
      <c r="F99" s="52" t="s">
        <v>9</v>
      </c>
    </row>
    <row r="100" spans="1:6" x14ac:dyDescent="0.3">
      <c r="A100">
        <v>1</v>
      </c>
      <c r="B100" s="1" t="s">
        <v>36</v>
      </c>
      <c r="C100" s="21">
        <v>770657.85</v>
      </c>
      <c r="D100" s="9">
        <v>116667</v>
      </c>
      <c r="E100" s="45">
        <v>44925</v>
      </c>
      <c r="F100" s="45" t="s">
        <v>38</v>
      </c>
    </row>
    <row r="101" spans="1:6" x14ac:dyDescent="0.3">
      <c r="A101">
        <v>2</v>
      </c>
      <c r="B101" s="32" t="s">
        <v>54</v>
      </c>
      <c r="C101" s="33">
        <v>380954</v>
      </c>
      <c r="D101" s="34">
        <v>50342</v>
      </c>
      <c r="E101" s="45">
        <v>45289</v>
      </c>
      <c r="F101" s="45" t="s">
        <v>55</v>
      </c>
    </row>
    <row r="102" spans="1:6" x14ac:dyDescent="0.3">
      <c r="A102">
        <v>3</v>
      </c>
      <c r="B102" s="32" t="s">
        <v>76</v>
      </c>
      <c r="C102" s="33">
        <v>284208.19</v>
      </c>
      <c r="D102" s="34">
        <v>48145</v>
      </c>
      <c r="E102" s="45">
        <v>44974</v>
      </c>
      <c r="F102" s="45" t="s">
        <v>67</v>
      </c>
    </row>
    <row r="103" spans="1:6" x14ac:dyDescent="0.3">
      <c r="A103">
        <v>4</v>
      </c>
      <c r="B103" s="32" t="s">
        <v>77</v>
      </c>
      <c r="C103" s="33">
        <v>252219.08</v>
      </c>
      <c r="D103" s="34">
        <v>38279</v>
      </c>
      <c r="E103" s="45">
        <v>44960</v>
      </c>
      <c r="F103" s="45" t="s">
        <v>78</v>
      </c>
    </row>
    <row r="104" spans="1:6" x14ac:dyDescent="0.3">
      <c r="A104">
        <v>5</v>
      </c>
      <c r="B104" s="32" t="s">
        <v>79</v>
      </c>
      <c r="C104" s="33">
        <v>249578.61000000002</v>
      </c>
      <c r="D104" s="34">
        <v>49794</v>
      </c>
      <c r="E104" s="45">
        <v>45037</v>
      </c>
      <c r="F104" s="45" t="s">
        <v>80</v>
      </c>
    </row>
    <row r="105" spans="1:6" x14ac:dyDescent="0.3">
      <c r="A105">
        <v>6</v>
      </c>
      <c r="B105" s="32" t="s">
        <v>81</v>
      </c>
      <c r="C105" s="33">
        <v>243406.33</v>
      </c>
      <c r="D105" s="34">
        <v>38122</v>
      </c>
      <c r="E105" s="45">
        <v>44988</v>
      </c>
      <c r="F105" s="45" t="s">
        <v>82</v>
      </c>
    </row>
    <row r="106" spans="1:6" x14ac:dyDescent="0.3">
      <c r="A106">
        <v>7</v>
      </c>
      <c r="B106" s="1" t="s">
        <v>83</v>
      </c>
      <c r="C106" s="21">
        <v>239429.62</v>
      </c>
      <c r="D106" s="9">
        <v>33824</v>
      </c>
      <c r="E106" s="45">
        <v>45198</v>
      </c>
      <c r="F106" s="45" t="s">
        <v>38</v>
      </c>
    </row>
    <row r="107" spans="1:6" x14ac:dyDescent="0.3">
      <c r="A107">
        <v>8</v>
      </c>
      <c r="B107" s="1" t="s">
        <v>99</v>
      </c>
      <c r="C107" s="21">
        <v>205284.34</v>
      </c>
      <c r="D107" s="9">
        <v>31716</v>
      </c>
      <c r="E107" s="45">
        <v>45191</v>
      </c>
      <c r="F107" s="45" t="s">
        <v>101</v>
      </c>
    </row>
    <row r="108" spans="1:6" x14ac:dyDescent="0.3">
      <c r="A108">
        <v>9</v>
      </c>
      <c r="B108" s="1" t="s">
        <v>102</v>
      </c>
      <c r="C108" s="21">
        <v>201237</v>
      </c>
      <c r="D108" s="9">
        <v>30078</v>
      </c>
      <c r="E108" s="45">
        <v>45233</v>
      </c>
      <c r="F108" s="45" t="s">
        <v>103</v>
      </c>
    </row>
    <row r="109" spans="1:6" x14ac:dyDescent="0.3">
      <c r="A109">
        <v>10</v>
      </c>
      <c r="B109" s="1" t="s">
        <v>165</v>
      </c>
      <c r="C109" s="21">
        <v>82742</v>
      </c>
      <c r="D109" s="9">
        <v>12560</v>
      </c>
      <c r="E109" s="45">
        <v>45254</v>
      </c>
      <c r="F109" s="45" t="s">
        <v>166</v>
      </c>
    </row>
    <row r="110" spans="1:6" x14ac:dyDescent="0.3"/>
    <row r="111" spans="1:6" x14ac:dyDescent="0.3"/>
    <row r="112" spans="1:6" ht="14.4" customHeight="1" x14ac:dyDescent="0.3"/>
    <row r="113" ht="14.4" customHeight="1" x14ac:dyDescent="0.3"/>
    <row r="114" ht="14.4" customHeight="1" x14ac:dyDescent="0.3"/>
    <row r="115" ht="14.4" customHeight="1" x14ac:dyDescent="0.3"/>
  </sheetData>
  <pageMargins left="0.75" right="0.75" top="1" bottom="1" header="0.5" footer="0.5"/>
  <pageSetup paperSize="9" orientation="portrait" r:id="rId1"/>
  <drawing r:id="rId2"/>
  <tableParts count="4"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43BEE-6B4A-4351-B24E-D1F01A33D978}">
  <dimension ref="A1:G450"/>
  <sheetViews>
    <sheetView topLeftCell="A75" workbookViewId="0">
      <selection activeCell="G86" sqref="G86"/>
    </sheetView>
  </sheetViews>
  <sheetFormatPr defaultRowHeight="14.4" x14ac:dyDescent="0.3"/>
  <cols>
    <col min="1" max="1" width="48.33203125" bestFit="1" customWidth="1"/>
    <col min="2" max="2" width="45" customWidth="1"/>
    <col min="3" max="3" width="18" style="19" customWidth="1"/>
    <col min="4" max="5" width="18" style="12" customWidth="1"/>
    <col min="6" max="6" width="18.109375" style="12" customWidth="1"/>
    <col min="7" max="7" width="18" style="45" customWidth="1"/>
    <col min="8" max="8" width="16.77734375" bestFit="1" customWidth="1"/>
    <col min="9" max="11" width="21" bestFit="1" customWidth="1"/>
    <col min="12" max="195" width="22" bestFit="1" customWidth="1"/>
  </cols>
  <sheetData>
    <row r="1" spans="1:7" s="52" customFormat="1" x14ac:dyDescent="0.3">
      <c r="A1" s="52" t="s">
        <v>9</v>
      </c>
      <c r="B1" s="52" t="s">
        <v>2</v>
      </c>
      <c r="C1" s="55" t="s">
        <v>971</v>
      </c>
      <c r="D1" s="56" t="s">
        <v>6</v>
      </c>
      <c r="E1" s="61" t="s">
        <v>960</v>
      </c>
      <c r="F1" s="61" t="s">
        <v>961</v>
      </c>
      <c r="G1" s="60" t="s">
        <v>8</v>
      </c>
    </row>
    <row r="2" spans="1:7" x14ac:dyDescent="0.3">
      <c r="A2" t="s">
        <v>972</v>
      </c>
      <c r="B2" t="s">
        <v>976</v>
      </c>
      <c r="C2" s="19">
        <v>1097581.1100000001</v>
      </c>
      <c r="D2" s="12">
        <v>154454</v>
      </c>
      <c r="E2" s="62">
        <f>_xlfn.PERCENTOF(C2,_2023[[#Totals],[Pajamos]])</f>
        <v>5.1112493724884231E-2</v>
      </c>
      <c r="F2" s="62">
        <f>_xlfn.PERCENTOF(D2,_2023[[#Totals],[Žiūrovų skaičius]])</f>
        <v>4.4777633853971585E-2</v>
      </c>
      <c r="G2" s="45">
        <v>45128</v>
      </c>
    </row>
    <row r="3" spans="1:7" x14ac:dyDescent="0.3">
      <c r="B3" t="s">
        <v>977</v>
      </c>
      <c r="C3" s="19">
        <v>736040.11</v>
      </c>
      <c r="D3" s="12">
        <v>135716</v>
      </c>
      <c r="E3" s="62">
        <f>_xlfn.PERCENTOF(C3,_2023[[#Totals],[Pajamos]])</f>
        <v>3.427614156336755E-2</v>
      </c>
      <c r="F3" s="62">
        <f>_xlfn.PERCENTOF(D3,_2023[[#Totals],[Žiūrovų skaičius]])</f>
        <v>3.9345315473381118E-2</v>
      </c>
      <c r="G3" s="45">
        <v>44916</v>
      </c>
    </row>
    <row r="4" spans="1:7" x14ac:dyDescent="0.3">
      <c r="B4" t="s">
        <v>978</v>
      </c>
      <c r="C4" s="19">
        <v>589367.38</v>
      </c>
      <c r="D4" s="12">
        <v>108584</v>
      </c>
      <c r="E4" s="62">
        <f>_xlfn.PERCENTOF(C4,_2023[[#Totals],[Pajamos]])</f>
        <v>2.7445840892707653E-2</v>
      </c>
      <c r="F4" s="62">
        <f>_xlfn.PERCENTOF(D4,_2023[[#Totals],[Žiūrovų skaičius]])</f>
        <v>3.1479499361619964E-2</v>
      </c>
      <c r="G4" s="45">
        <v>45023</v>
      </c>
    </row>
    <row r="5" spans="1:7" x14ac:dyDescent="0.3">
      <c r="B5" t="s">
        <v>979</v>
      </c>
      <c r="C5" s="19">
        <v>496382.79</v>
      </c>
      <c r="D5" s="12">
        <v>90012</v>
      </c>
      <c r="E5" s="62">
        <f>_xlfn.PERCENTOF(C5,_2023[[#Totals],[Pajamos]])</f>
        <v>2.3115705990070769E-2</v>
      </c>
      <c r="F5" s="62">
        <f>_xlfn.PERCENTOF(D5,_2023[[#Totals],[Žiūrovų skaičius]])</f>
        <v>2.6095305906377885E-2</v>
      </c>
      <c r="G5" s="45">
        <v>45212</v>
      </c>
    </row>
    <row r="6" spans="1:7" x14ac:dyDescent="0.3">
      <c r="B6" t="s">
        <v>980</v>
      </c>
      <c r="C6" s="19">
        <v>418075.41</v>
      </c>
      <c r="D6" s="12">
        <v>62974</v>
      </c>
      <c r="E6" s="62">
        <f>_xlfn.PERCENTOF(C6,_2023[[#Totals],[Pajamos]])</f>
        <v>1.9469063903763247E-2</v>
      </c>
      <c r="F6" s="62">
        <f>_xlfn.PERCENTOF(D6,_2023[[#Totals],[Žiūrovų skaičius]])</f>
        <v>1.825674125836823E-2</v>
      </c>
      <c r="G6" s="45">
        <v>45226</v>
      </c>
    </row>
    <row r="7" spans="1:7" x14ac:dyDescent="0.3">
      <c r="B7" t="s">
        <v>981</v>
      </c>
      <c r="C7" s="19">
        <v>345634.42</v>
      </c>
      <c r="D7" s="12">
        <v>48283</v>
      </c>
      <c r="E7" s="62">
        <f>_xlfn.PERCENTOF(C7,_2023[[#Totals],[Pajamos]])</f>
        <v>1.6095609666017301E-2</v>
      </c>
      <c r="F7" s="62">
        <f>_xlfn.PERCENTOF(D7,_2023[[#Totals],[Žiūrovų skaičius]])</f>
        <v>1.3997685365036256E-2</v>
      </c>
      <c r="G7" s="45">
        <v>45065</v>
      </c>
    </row>
    <row r="8" spans="1:7" x14ac:dyDescent="0.3">
      <c r="B8" t="s">
        <v>982</v>
      </c>
      <c r="C8" s="19">
        <v>229679.16</v>
      </c>
      <c r="D8" s="12">
        <v>40360</v>
      </c>
      <c r="E8" s="62">
        <f>_xlfn.PERCENTOF(C8,_2023[[#Totals],[Pajamos]])</f>
        <v>1.0695769558421683E-2</v>
      </c>
      <c r="F8" s="62">
        <f>_xlfn.PERCENTOF(D8,_2023[[#Totals],[Žiūrovų skaičius]])</f>
        <v>1.1700734861811887E-2</v>
      </c>
      <c r="G8" s="45">
        <v>45282</v>
      </c>
    </row>
    <row r="9" spans="1:7" x14ac:dyDescent="0.3">
      <c r="B9" t="s">
        <v>983</v>
      </c>
      <c r="C9" s="19">
        <v>130466.86</v>
      </c>
      <c r="D9" s="12">
        <v>19202</v>
      </c>
      <c r="E9" s="62">
        <f>_xlfn.PERCENTOF(C9,_2023[[#Totals],[Pajamos]])</f>
        <v>6.0756207466574827E-3</v>
      </c>
      <c r="F9" s="62">
        <f>_xlfn.PERCENTOF(D9,_2023[[#Totals],[Žiūrovų skaičius]])</f>
        <v>5.5668362442148622E-3</v>
      </c>
      <c r="G9" s="45">
        <v>45205</v>
      </c>
    </row>
    <row r="10" spans="1:7" x14ac:dyDescent="0.3">
      <c r="B10" t="s">
        <v>984</v>
      </c>
      <c r="C10" s="19">
        <v>95159.039999999994</v>
      </c>
      <c r="D10" s="12">
        <v>20407</v>
      </c>
      <c r="E10" s="62">
        <f>_xlfn.PERCENTOF(C10,_2023[[#Totals],[Pajamos]])</f>
        <v>4.4313953570738899E-3</v>
      </c>
      <c r="F10" s="62">
        <f>_xlfn.PERCENTOF(D10,_2023[[#Totals],[Žiūrovų skaičius]])</f>
        <v>5.9161768167739137E-3</v>
      </c>
      <c r="G10" s="45">
        <v>45107</v>
      </c>
    </row>
    <row r="11" spans="1:7" x14ac:dyDescent="0.3">
      <c r="B11" t="s">
        <v>985</v>
      </c>
      <c r="C11" s="19">
        <v>70291.850000000006</v>
      </c>
      <c r="D11" s="12">
        <v>11174</v>
      </c>
      <c r="E11" s="62">
        <f>_xlfn.PERCENTOF(C11,_2023[[#Totals],[Pajamos]])</f>
        <v>3.2733724271507402E-3</v>
      </c>
      <c r="F11" s="62">
        <f>_xlfn.PERCENTOF(D11,_2023[[#Totals],[Žiūrovų skaičius]])</f>
        <v>3.2394452761616952E-3</v>
      </c>
      <c r="G11" s="45">
        <v>44939</v>
      </c>
    </row>
    <row r="12" spans="1:7" x14ac:dyDescent="0.3">
      <c r="B12" t="s">
        <v>986</v>
      </c>
      <c r="C12" s="19">
        <v>59174.18</v>
      </c>
      <c r="D12" s="12">
        <v>9605</v>
      </c>
      <c r="E12" s="62">
        <f>_xlfn.PERCENTOF(C12,_2023[[#Totals],[Pajamos]])</f>
        <v>2.7556413611429316E-3</v>
      </c>
      <c r="F12" s="62">
        <f>_xlfn.PERCENTOF(D12,_2023[[#Totals],[Žiūrovų skaičius]])</f>
        <v>2.7845777588628136E-3</v>
      </c>
      <c r="G12" s="45">
        <v>45086</v>
      </c>
    </row>
    <row r="13" spans="1:7" x14ac:dyDescent="0.3">
      <c r="B13" t="s">
        <v>987</v>
      </c>
      <c r="C13" s="19">
        <v>38417.17</v>
      </c>
      <c r="D13" s="12">
        <v>5285</v>
      </c>
      <c r="E13" s="62">
        <f>_xlfn.PERCENTOF(C13,_2023[[#Totals],[Pajamos]])</f>
        <v>1.7890225539257051E-3</v>
      </c>
      <c r="F13" s="62">
        <f>_xlfn.PERCENTOF(D13,_2023[[#Totals],[Žiūrovų skaičius]])</f>
        <v>1.5321700630494504E-3</v>
      </c>
      <c r="G13" s="45">
        <v>44981</v>
      </c>
    </row>
    <row r="14" spans="1:7" x14ac:dyDescent="0.3">
      <c r="B14" t="s">
        <v>988</v>
      </c>
      <c r="C14" s="19">
        <v>18521.71</v>
      </c>
      <c r="D14" s="12">
        <v>2785</v>
      </c>
      <c r="E14" s="62">
        <f>_xlfn.PERCENTOF(C14,_2023[[#Totals],[Pajamos]])</f>
        <v>8.6252467131939378E-4</v>
      </c>
      <c r="F14" s="62">
        <f>_xlfn.PERCENTOF(D14,_2023[[#Totals],[Žiūrovų skaičius]])</f>
        <v>8.0739709093523542E-4</v>
      </c>
      <c r="G14" s="45">
        <v>44960</v>
      </c>
    </row>
    <row r="15" spans="1:7" x14ac:dyDescent="0.3">
      <c r="B15" t="s">
        <v>989</v>
      </c>
      <c r="C15" s="19">
        <v>16581.37</v>
      </c>
      <c r="D15" s="12">
        <v>2653</v>
      </c>
      <c r="E15" s="62">
        <f>_xlfn.PERCENTOF(C15,_2023[[#Totals],[Pajamos]])</f>
        <v>7.72166323156731E-4</v>
      </c>
      <c r="F15" s="62">
        <f>_xlfn.PERCENTOF(D15,_2023[[#Totals],[Žiūrovų skaičius]])</f>
        <v>7.6912907800760495E-4</v>
      </c>
      <c r="G15" s="45">
        <v>45047</v>
      </c>
    </row>
    <row r="16" spans="1:7" x14ac:dyDescent="0.3">
      <c r="B16" t="s">
        <v>990</v>
      </c>
      <c r="C16" s="19">
        <v>12346.88</v>
      </c>
      <c r="D16" s="12">
        <v>1871</v>
      </c>
      <c r="E16" s="62">
        <f>_xlfn.PERCENTOF(C16,_2023[[#Totals],[Pajamos]])</f>
        <v>5.7497329424874895E-4</v>
      </c>
      <c r="F16" s="62">
        <f>_xlfn.PERCENTOF(D16,_2023[[#Totals],[Žiūrovų skaičius]])</f>
        <v>5.4242009233027846E-4</v>
      </c>
      <c r="G16" s="45">
        <v>45030</v>
      </c>
    </row>
    <row r="17" spans="1:7" x14ac:dyDescent="0.3">
      <c r="B17" t="s">
        <v>991</v>
      </c>
      <c r="C17" s="19">
        <v>3812.72</v>
      </c>
      <c r="D17" s="12">
        <v>1270</v>
      </c>
      <c r="E17" s="62">
        <f>_xlfn.PERCENTOF(C17,_2023[[#Totals],[Pajamos]])</f>
        <v>1.7755191420408152E-4</v>
      </c>
      <c r="F17" s="62">
        <f>_xlfn.PERCENTOF(D17,_2023[[#Totals],[Žiūrovų skaičius]])</f>
        <v>3.6818466983402117E-4</v>
      </c>
      <c r="G17" s="45">
        <v>44743</v>
      </c>
    </row>
    <row r="18" spans="1:7" x14ac:dyDescent="0.3">
      <c r="B18" t="s">
        <v>992</v>
      </c>
      <c r="C18" s="19">
        <v>2000.08</v>
      </c>
      <c r="D18" s="12">
        <v>820</v>
      </c>
      <c r="E18" s="62">
        <f>_xlfn.PERCENTOF(C18,_2023[[#Totals],[Pajamos]])</f>
        <v>9.3140338803085297E-5</v>
      </c>
      <c r="F18" s="62">
        <f>_xlfn.PERCENTOF(D18,_2023[[#Totals],[Žiūrovų skaičius]])</f>
        <v>2.3772553485346251E-4</v>
      </c>
      <c r="G18" s="45">
        <v>44638</v>
      </c>
    </row>
    <row r="19" spans="1:7" x14ac:dyDescent="0.3">
      <c r="B19" t="s">
        <v>993</v>
      </c>
      <c r="C19" s="19">
        <v>659.28</v>
      </c>
      <c r="D19" s="12">
        <v>253</v>
      </c>
      <c r="E19" s="62">
        <f>_xlfn.PERCENTOF(C19,_2023[[#Totals],[Pajamos]])</f>
        <v>3.0701553220920202E-5</v>
      </c>
      <c r="F19" s="62">
        <f>_xlfn.PERCENTOF(D19,_2023[[#Totals],[Žiūrovų skaičius]])</f>
        <v>7.3347024777958549E-5</v>
      </c>
      <c r="G19" s="45">
        <v>44552</v>
      </c>
    </row>
    <row r="20" spans="1:7" x14ac:dyDescent="0.3">
      <c r="B20" t="s">
        <v>994</v>
      </c>
      <c r="C20" s="19">
        <v>397.5</v>
      </c>
      <c r="D20" s="12">
        <v>60</v>
      </c>
      <c r="E20" s="62">
        <f>_xlfn.PERCENTOF(C20,_2023[[#Totals],[Pajamos]])</f>
        <v>1.8510901901037161E-5</v>
      </c>
      <c r="F20" s="62">
        <f>_xlfn.PERCENTOF(D20,_2023[[#Totals],[Žiūrovų skaičius]])</f>
        <v>1.7394551330741159E-5</v>
      </c>
      <c r="G20" s="45">
        <v>44820</v>
      </c>
    </row>
    <row r="21" spans="1:7" x14ac:dyDescent="0.3">
      <c r="A21" t="s">
        <v>995</v>
      </c>
      <c r="B21">
        <f>COUNTA(B2:B20)</f>
        <v>19</v>
      </c>
      <c r="C21" s="19">
        <v>4360589.0199999986</v>
      </c>
      <c r="D21" s="12">
        <v>715768</v>
      </c>
      <c r="E21" s="62">
        <f>_xlfn.PERCENTOF(C21,_2023[[#Totals],[Pajamos]])</f>
        <v>0.2030652467420371</v>
      </c>
      <c r="F21" s="62">
        <f>_xlfn.PERCENTOF(D21,_2023[[#Totals],[Žiūrovų skaičius]])</f>
        <v>0.20750772028169895</v>
      </c>
    </row>
    <row r="22" spans="1:7" x14ac:dyDescent="0.3">
      <c r="A22" t="s">
        <v>28</v>
      </c>
      <c r="B22" t="s">
        <v>996</v>
      </c>
      <c r="C22" s="19">
        <v>1483460.11</v>
      </c>
      <c r="D22" s="12">
        <v>192417</v>
      </c>
      <c r="E22" s="62">
        <f>_xlfn.PERCENTOF(C22,_2023[[#Totals],[Pajamos]])</f>
        <v>6.9082225334117731E-2</v>
      </c>
      <c r="F22" s="62">
        <f>_xlfn.PERCENTOF(D22,_2023[[#Totals],[Žiūrovų skaičius]])</f>
        <v>5.5783456390120362E-2</v>
      </c>
      <c r="G22" s="45">
        <v>44911</v>
      </c>
    </row>
    <row r="23" spans="1:7" x14ac:dyDescent="0.3">
      <c r="B23" t="s">
        <v>997</v>
      </c>
      <c r="C23" s="19">
        <v>522025.99</v>
      </c>
      <c r="D23" s="12">
        <v>102722</v>
      </c>
      <c r="E23" s="62">
        <f>_xlfn.PERCENTOF(C23,_2023[[#Totals],[Pajamos]])</f>
        <v>2.4309866391652345E-2</v>
      </c>
      <c r="F23" s="62">
        <f>_xlfn.PERCENTOF(D23,_2023[[#Totals],[Žiūrovų skaičius]])</f>
        <v>2.9780051696606556E-2</v>
      </c>
      <c r="G23" s="45">
        <v>45093</v>
      </c>
    </row>
    <row r="24" spans="1:7" x14ac:dyDescent="0.3">
      <c r="B24" t="s">
        <v>998</v>
      </c>
      <c r="C24" s="19">
        <v>289863.83</v>
      </c>
      <c r="D24" s="12">
        <v>41258</v>
      </c>
      <c r="E24" s="62">
        <f>_xlfn.PERCENTOF(C24,_2023[[#Totals],[Pajamos]])</f>
        <v>1.3498467727770851E-2</v>
      </c>
      <c r="F24" s="62">
        <f>_xlfn.PERCENTOF(D24,_2023[[#Totals],[Žiūrovų skaičius]])</f>
        <v>1.1961073313395312E-2</v>
      </c>
      <c r="G24" s="45">
        <v>45051</v>
      </c>
    </row>
    <row r="25" spans="1:7" x14ac:dyDescent="0.3">
      <c r="B25" t="s">
        <v>999</v>
      </c>
      <c r="C25" s="19">
        <v>218791.98</v>
      </c>
      <c r="D25" s="12">
        <v>41732</v>
      </c>
      <c r="E25" s="62">
        <f>_xlfn.PERCENTOF(C25,_2023[[#Totals],[Pajamos]])</f>
        <v>1.0188772021418076E-2</v>
      </c>
      <c r="F25" s="62">
        <f>_xlfn.PERCENTOF(D25,_2023[[#Totals],[Žiūrovų skaičius]])</f>
        <v>1.2098490268908167E-2</v>
      </c>
      <c r="G25" s="45">
        <v>45254</v>
      </c>
    </row>
    <row r="26" spans="1:7" x14ac:dyDescent="0.3">
      <c r="B26" t="s">
        <v>1000</v>
      </c>
      <c r="C26" s="19">
        <v>138551.31</v>
      </c>
      <c r="D26" s="12">
        <v>18918</v>
      </c>
      <c r="E26" s="62">
        <f>_xlfn.PERCENTOF(C26,_2023[[#Totals],[Pajamos]])</f>
        <v>6.4520998935099095E-3</v>
      </c>
      <c r="F26" s="62">
        <f>_xlfn.PERCENTOF(D26,_2023[[#Totals],[Žiūrovų skaičius]])</f>
        <v>5.484502034582687E-3</v>
      </c>
      <c r="G26" s="45">
        <v>44974</v>
      </c>
    </row>
    <row r="27" spans="1:7" x14ac:dyDescent="0.3">
      <c r="B27" t="s">
        <v>1001</v>
      </c>
      <c r="C27" s="19">
        <v>131393.69</v>
      </c>
      <c r="D27" s="12">
        <v>19394</v>
      </c>
      <c r="E27" s="62">
        <f>_xlfn.PERCENTOF(C27,_2023[[#Totals],[Pajamos]])</f>
        <v>6.1187816503277676E-3</v>
      </c>
      <c r="F27" s="62">
        <f>_xlfn.PERCENTOF(D27,_2023[[#Totals],[Žiūrovų skaičius]])</f>
        <v>5.6224988084732338E-3</v>
      </c>
      <c r="G27" s="45">
        <v>45205</v>
      </c>
    </row>
    <row r="28" spans="1:7" x14ac:dyDescent="0.3">
      <c r="B28" t="s">
        <v>1002</v>
      </c>
      <c r="C28" s="19">
        <v>114182.14</v>
      </c>
      <c r="D28" s="12">
        <v>16885</v>
      </c>
      <c r="E28" s="62">
        <f>_xlfn.PERCENTOF(C28,_2023[[#Totals],[Pajamos]])</f>
        <v>5.3172689116741919E-3</v>
      </c>
      <c r="F28" s="62">
        <f>_xlfn.PERCENTOF(D28,_2023[[#Totals],[Žiūrovų skaičius]])</f>
        <v>4.8951166536594076E-3</v>
      </c>
      <c r="G28" s="45">
        <v>45107</v>
      </c>
    </row>
    <row r="29" spans="1:7" x14ac:dyDescent="0.3">
      <c r="B29" t="s">
        <v>1003</v>
      </c>
      <c r="C29" s="19">
        <v>93122.97</v>
      </c>
      <c r="D29" s="12">
        <v>17744</v>
      </c>
      <c r="E29" s="62">
        <f>_xlfn.PERCENTOF(C29,_2023[[#Totals],[Pajamos]])</f>
        <v>4.3365790249137778E-3</v>
      </c>
      <c r="F29" s="62">
        <f>_xlfn.PERCENTOF(D29,_2023[[#Totals],[Žiūrovų skaičius]])</f>
        <v>5.1441486468778519E-3</v>
      </c>
      <c r="G29" s="45">
        <v>45072</v>
      </c>
    </row>
    <row r="30" spans="1:7" x14ac:dyDescent="0.3">
      <c r="B30" t="s">
        <v>1004</v>
      </c>
      <c r="C30" s="19">
        <v>92628.68</v>
      </c>
      <c r="D30" s="12">
        <v>12404</v>
      </c>
      <c r="E30" s="62">
        <f>_xlfn.PERCENTOF(C30,_2023[[#Totals],[Pajamos]])</f>
        <v>4.3135607766102207E-3</v>
      </c>
      <c r="F30" s="62">
        <f>_xlfn.PERCENTOF(D30,_2023[[#Totals],[Žiūrovų skaičius]])</f>
        <v>3.5960335784418888E-3</v>
      </c>
      <c r="G30" s="45">
        <v>45240</v>
      </c>
    </row>
    <row r="31" spans="1:7" x14ac:dyDescent="0.3">
      <c r="B31" t="s">
        <v>1005</v>
      </c>
      <c r="C31" s="19">
        <v>78705.789999999994</v>
      </c>
      <c r="D31" s="12">
        <v>12669</v>
      </c>
      <c r="E31" s="62">
        <f>_xlfn.PERCENTOF(C31,_2023[[#Totals],[Pajamos]])</f>
        <v>3.6651953653676268E-3</v>
      </c>
      <c r="F31" s="62">
        <f>_xlfn.PERCENTOF(D31,_2023[[#Totals],[Žiūrovų skaičius]])</f>
        <v>3.6728595134859956E-3</v>
      </c>
      <c r="G31" s="45">
        <v>45079</v>
      </c>
    </row>
    <row r="32" spans="1:7" x14ac:dyDescent="0.3">
      <c r="B32" t="s">
        <v>1006</v>
      </c>
      <c r="C32" s="19">
        <v>75765.48</v>
      </c>
      <c r="D32" s="12">
        <v>11511</v>
      </c>
      <c r="E32" s="62">
        <f>_xlfn.PERCENTOF(C32,_2023[[#Totals],[Pajamos]])</f>
        <v>3.5282701075848881E-3</v>
      </c>
      <c r="F32" s="62">
        <f>_xlfn.PERCENTOF(D32,_2023[[#Totals],[Žiūrovų skaičius]])</f>
        <v>3.3371446728026914E-3</v>
      </c>
      <c r="G32" s="45">
        <v>45184</v>
      </c>
    </row>
    <row r="33" spans="1:7" x14ac:dyDescent="0.3">
      <c r="B33" t="s">
        <v>1007</v>
      </c>
      <c r="C33" s="19">
        <v>35674.9</v>
      </c>
      <c r="D33" s="12">
        <v>5736</v>
      </c>
      <c r="E33" s="62">
        <f>_xlfn.PERCENTOF(C33,_2023[[#Totals],[Pajamos]])</f>
        <v>1.6613196835957502E-3</v>
      </c>
      <c r="F33" s="62">
        <f>_xlfn.PERCENTOF(D33,_2023[[#Totals],[Žiūrovų skaičius]])</f>
        <v>1.6629191072188548E-3</v>
      </c>
      <c r="G33" s="45">
        <v>44960</v>
      </c>
    </row>
    <row r="34" spans="1:7" x14ac:dyDescent="0.3">
      <c r="B34" t="s">
        <v>1008</v>
      </c>
      <c r="C34" s="19">
        <v>27072.32</v>
      </c>
      <c r="D34" s="12">
        <v>4469</v>
      </c>
      <c r="E34" s="62">
        <f>_xlfn.PERCENTOF(C34,_2023[[#Totals],[Pajamos]])</f>
        <v>1.2607121000087708E-3</v>
      </c>
      <c r="F34" s="62">
        <f>_xlfn.PERCENTOF(D34,_2023[[#Totals],[Žiūrovų skaičius]])</f>
        <v>1.2956041649513706E-3</v>
      </c>
      <c r="G34" s="45">
        <v>45135</v>
      </c>
    </row>
    <row r="35" spans="1:7" x14ac:dyDescent="0.3">
      <c r="B35" t="s">
        <v>1009</v>
      </c>
      <c r="C35" s="19">
        <v>23254.21</v>
      </c>
      <c r="D35" s="12">
        <v>3368</v>
      </c>
      <c r="E35" s="62">
        <f>_xlfn.PERCENTOF(C35,_2023[[#Totals],[Pajamos]])</f>
        <v>1.0829091826317419E-3</v>
      </c>
      <c r="F35" s="62">
        <f>_xlfn.PERCENTOF(D35,_2023[[#Totals],[Žiūrovų skaičius]])</f>
        <v>9.7641414803227035E-4</v>
      </c>
      <c r="G35" s="45">
        <v>44967</v>
      </c>
    </row>
    <row r="36" spans="1:7" x14ac:dyDescent="0.3">
      <c r="B36" t="s">
        <v>1010</v>
      </c>
      <c r="C36" s="19">
        <v>13497.67</v>
      </c>
      <c r="D36" s="12">
        <v>1995</v>
      </c>
      <c r="E36" s="62">
        <f>_xlfn.PERCENTOF(C36,_2023[[#Totals],[Pajamos]])</f>
        <v>6.2856363588068497E-4</v>
      </c>
      <c r="F36" s="62">
        <f>_xlfn.PERCENTOF(D36,_2023[[#Totals],[Žiūrovų skaičius]])</f>
        <v>5.7836883174714349E-4</v>
      </c>
      <c r="G36" s="45">
        <v>44883</v>
      </c>
    </row>
    <row r="37" spans="1:7" x14ac:dyDescent="0.3">
      <c r="B37" t="s">
        <v>1011</v>
      </c>
      <c r="C37" s="19">
        <v>10457.879999999999</v>
      </c>
      <c r="D37" s="12">
        <v>2501</v>
      </c>
      <c r="E37" s="62">
        <f>_xlfn.PERCENTOF(C37,_2023[[#Totals],[Pajamos]])</f>
        <v>4.8700576295048679E-4</v>
      </c>
      <c r="F37" s="62">
        <f>_xlfn.PERCENTOF(D37,_2023[[#Totals],[Žiūrovų skaičius]])</f>
        <v>7.2506288130306064E-4</v>
      </c>
      <c r="G37" s="45">
        <v>44890</v>
      </c>
    </row>
    <row r="38" spans="1:7" x14ac:dyDescent="0.3">
      <c r="B38" t="s">
        <v>1012</v>
      </c>
      <c r="C38" s="19">
        <v>1549.92</v>
      </c>
      <c r="D38" s="12">
        <v>502</v>
      </c>
      <c r="E38" s="62">
        <f>_xlfn.PERCENTOF(C38,_2023[[#Totals],[Pajamos]])</f>
        <v>7.2177149872844072E-5</v>
      </c>
      <c r="F38" s="62">
        <f>_xlfn.PERCENTOF(D38,_2023[[#Totals],[Žiūrovų skaičius]])</f>
        <v>1.4553441280053435E-4</v>
      </c>
      <c r="G38" s="45">
        <v>44400</v>
      </c>
    </row>
    <row r="39" spans="1:7" x14ac:dyDescent="0.3">
      <c r="B39" t="s">
        <v>1013</v>
      </c>
      <c r="C39" s="19">
        <v>461</v>
      </c>
      <c r="D39" s="12">
        <v>202</v>
      </c>
      <c r="E39" s="62">
        <f>_xlfn.PERCENTOF(C39,_2023[[#Totals],[Pajamos]])</f>
        <v>2.1467989374536182E-5</v>
      </c>
      <c r="F39" s="62">
        <f>_xlfn.PERCENTOF(D39,_2023[[#Totals],[Žiūrovų skaičius]])</f>
        <v>5.8561656146828565E-5</v>
      </c>
      <c r="G39" s="45">
        <v>44631</v>
      </c>
    </row>
    <row r="40" spans="1:7" x14ac:dyDescent="0.3">
      <c r="A40" t="s">
        <v>1014</v>
      </c>
      <c r="B40">
        <f>COUNTA(B22:B39)</f>
        <v>18</v>
      </c>
      <c r="C40" s="19">
        <v>3350459.87</v>
      </c>
      <c r="D40" s="12">
        <v>506427</v>
      </c>
      <c r="E40" s="62">
        <f>_xlfn.PERCENTOF(C40,_2023[[#Totals],[Pajamos]])</f>
        <v>0.15602524270926221</v>
      </c>
      <c r="F40" s="62">
        <f>_xlfn.PERCENTOF(D40,_2023[[#Totals],[Žiūrovų skaičius]])</f>
        <v>0.1468178407795542</v>
      </c>
    </row>
    <row r="41" spans="1:7" x14ac:dyDescent="0.3">
      <c r="A41" t="s">
        <v>32</v>
      </c>
      <c r="B41" t="s">
        <v>1015</v>
      </c>
      <c r="C41" s="19">
        <v>1161202.99</v>
      </c>
      <c r="D41" s="12">
        <v>176697</v>
      </c>
      <c r="E41" s="62">
        <f>_xlfn.PERCENTOF(C41,_2023[[#Totals],[Pajamos]])</f>
        <v>5.4075256943600096E-2</v>
      </c>
      <c r="F41" s="62">
        <f>_xlfn.PERCENTOF(D41,_2023[[#Totals],[Žiūrovų skaičius]])</f>
        <v>5.1226083941466174E-2</v>
      </c>
      <c r="G41" s="45">
        <v>45128</v>
      </c>
    </row>
    <row r="42" spans="1:7" x14ac:dyDescent="0.3">
      <c r="B42" t="s">
        <v>1016</v>
      </c>
      <c r="C42" s="19">
        <v>332098.06</v>
      </c>
      <c r="D42" s="12">
        <v>57223</v>
      </c>
      <c r="E42" s="62">
        <f>_xlfn.PERCENTOF(C42,_2023[[#Totals],[Pajamos]])</f>
        <v>1.5465244302351581E-2</v>
      </c>
      <c r="F42" s="62">
        <f>_xlfn.PERCENTOF(D42,_2023[[#Totals],[Žiūrovų skaičius]])</f>
        <v>1.6589473513316688E-2</v>
      </c>
      <c r="G42" s="45">
        <v>45275</v>
      </c>
    </row>
    <row r="43" spans="1:7" x14ac:dyDescent="0.3">
      <c r="B43" t="s">
        <v>1017</v>
      </c>
      <c r="C43" s="19">
        <v>326395.36</v>
      </c>
      <c r="D43" s="12">
        <v>64796</v>
      </c>
      <c r="E43" s="62">
        <f>_xlfn.PERCENTOF(C43,_2023[[#Totals],[Pajamos]])</f>
        <v>1.5199679219908701E-2</v>
      </c>
      <c r="F43" s="62">
        <f>_xlfn.PERCENTOF(D43,_2023[[#Totals],[Žiūrovų skaičius]])</f>
        <v>1.8784955800445067E-2</v>
      </c>
      <c r="G43" s="45">
        <v>44960</v>
      </c>
    </row>
    <row r="44" spans="1:7" x14ac:dyDescent="0.3">
      <c r="B44" t="s">
        <v>1018</v>
      </c>
      <c r="C44" s="19">
        <v>227673.31</v>
      </c>
      <c r="D44" s="12">
        <v>31366</v>
      </c>
      <c r="E44" s="62">
        <f>_xlfn.PERCENTOF(C44,_2023[[#Totals],[Pajamos]])</f>
        <v>1.0602360520489115E-2</v>
      </c>
      <c r="F44" s="62">
        <f>_xlfn.PERCENTOF(D44,_2023[[#Totals],[Žiūrovų skaičius]])</f>
        <v>9.0932916173337864E-3</v>
      </c>
      <c r="G44" s="45">
        <v>45177</v>
      </c>
    </row>
    <row r="45" spans="1:7" x14ac:dyDescent="0.3">
      <c r="B45" t="s">
        <v>1019</v>
      </c>
      <c r="C45" s="19">
        <v>177418.62</v>
      </c>
      <c r="D45" s="12">
        <v>28583</v>
      </c>
      <c r="E45" s="62">
        <f>_xlfn.PERCENTOF(C45,_2023[[#Totals],[Pajamos]])</f>
        <v>8.2620847049997229E-3</v>
      </c>
      <c r="F45" s="62">
        <f>_xlfn.PERCENTOF(D45,_2023[[#Totals],[Žiūrovų skaičius]])</f>
        <v>8.2864743447762425E-3</v>
      </c>
      <c r="G45" s="45">
        <v>45142</v>
      </c>
    </row>
    <row r="46" spans="1:7" x14ac:dyDescent="0.3">
      <c r="B46" t="s">
        <v>1020</v>
      </c>
      <c r="C46" s="19">
        <v>146640.38</v>
      </c>
      <c r="D46" s="12">
        <v>19191</v>
      </c>
      <c r="E46" s="62">
        <f>_xlfn.PERCENTOF(C46,_2023[[#Totals],[Pajamos]])</f>
        <v>6.8287941859391495E-3</v>
      </c>
      <c r="F46" s="62">
        <f>_xlfn.PERCENTOF(D46,_2023[[#Totals],[Žiūrovų skaičius]])</f>
        <v>5.5636472431375593E-3</v>
      </c>
      <c r="G46" s="45">
        <v>44967</v>
      </c>
    </row>
    <row r="47" spans="1:7" x14ac:dyDescent="0.3">
      <c r="B47" t="s">
        <v>1021</v>
      </c>
      <c r="C47" s="19">
        <v>128488.92</v>
      </c>
      <c r="D47" s="12">
        <v>17968</v>
      </c>
      <c r="E47" s="62">
        <f>_xlfn.PERCENTOF(C47,_2023[[#Totals],[Pajamos]])</f>
        <v>5.9835114301640549E-3</v>
      </c>
      <c r="F47" s="62">
        <f>_xlfn.PERCENTOF(D47,_2023[[#Totals],[Žiūrovų skaičius]])</f>
        <v>5.2090883051792852E-3</v>
      </c>
      <c r="G47" s="45">
        <v>45282</v>
      </c>
    </row>
    <row r="48" spans="1:7" x14ac:dyDescent="0.3">
      <c r="B48" t="s">
        <v>1022</v>
      </c>
      <c r="C48" s="19">
        <v>84847.89</v>
      </c>
      <c r="D48" s="12">
        <v>12395</v>
      </c>
      <c r="E48" s="62">
        <f>_xlfn.PERCENTOF(C48,_2023[[#Totals],[Pajamos]])</f>
        <v>3.9512225617609866E-3</v>
      </c>
      <c r="F48" s="62">
        <f>_xlfn.PERCENTOF(D48,_2023[[#Totals],[Žiūrovų skaičius]])</f>
        <v>3.5934243957422775E-3</v>
      </c>
      <c r="G48" s="45">
        <v>44988</v>
      </c>
    </row>
    <row r="49" spans="1:7" x14ac:dyDescent="0.3">
      <c r="B49" t="s">
        <v>1023</v>
      </c>
      <c r="C49" s="19">
        <v>74288.55</v>
      </c>
      <c r="D49" s="12">
        <v>10671</v>
      </c>
      <c r="E49" s="62">
        <f>_xlfn.PERCENTOF(C49,_2023[[#Totals],[Pajamos]])</f>
        <v>3.4594919784158348E-3</v>
      </c>
      <c r="F49" s="62">
        <f>_xlfn.PERCENTOF(D49,_2023[[#Totals],[Žiūrovų skaičius]])</f>
        <v>3.093620954172315E-3</v>
      </c>
      <c r="G49" s="45">
        <v>45037</v>
      </c>
    </row>
    <row r="50" spans="1:7" x14ac:dyDescent="0.3">
      <c r="B50" t="s">
        <v>1024</v>
      </c>
      <c r="C50" s="19">
        <v>62178.95</v>
      </c>
      <c r="D50" s="12">
        <v>9868</v>
      </c>
      <c r="E50" s="62">
        <f>_xlfn.PERCENTOF(C50,_2023[[#Totals],[Pajamos]])</f>
        <v>2.8955684119735714E-3</v>
      </c>
      <c r="F50" s="62">
        <f>_xlfn.PERCENTOF(D50,_2023[[#Totals],[Žiūrovų skaičius]])</f>
        <v>2.8608238755292292E-3</v>
      </c>
      <c r="G50" s="45">
        <v>45093</v>
      </c>
    </row>
    <row r="51" spans="1:7" x14ac:dyDescent="0.3">
      <c r="B51" t="s">
        <v>1025</v>
      </c>
      <c r="C51" s="19">
        <v>54029.73</v>
      </c>
      <c r="D51" s="12">
        <v>8687</v>
      </c>
      <c r="E51" s="62">
        <f>_xlfn.PERCENTOF(C51,_2023[[#Totals],[Pajamos]])</f>
        <v>2.5160730358981752E-3</v>
      </c>
      <c r="F51" s="62">
        <f>_xlfn.PERCENTOF(D51,_2023[[#Totals],[Žiūrovų skaičius]])</f>
        <v>2.518441123502474E-3</v>
      </c>
      <c r="G51" s="45">
        <v>45030</v>
      </c>
    </row>
    <row r="52" spans="1:7" x14ac:dyDescent="0.3">
      <c r="B52" t="s">
        <v>1026</v>
      </c>
      <c r="C52" s="19">
        <v>46034.58</v>
      </c>
      <c r="D52" s="12">
        <v>7393</v>
      </c>
      <c r="E52" s="62">
        <f>_xlfn.PERCENTOF(C52,_2023[[#Totals],[Pajamos]])</f>
        <v>2.1437524388313142E-3</v>
      </c>
      <c r="F52" s="62">
        <f>_xlfn.PERCENTOF(D52,_2023[[#Totals],[Žiūrovų skaičius]])</f>
        <v>2.1432986331361564E-3</v>
      </c>
      <c r="G52" s="45">
        <v>45002</v>
      </c>
    </row>
    <row r="53" spans="1:7" x14ac:dyDescent="0.3">
      <c r="B53" t="s">
        <v>1027</v>
      </c>
      <c r="C53" s="19">
        <v>39251.160000000003</v>
      </c>
      <c r="D53" s="12">
        <v>6649</v>
      </c>
      <c r="E53" s="62">
        <f>_xlfn.PERCENTOF(C53,_2023[[#Totals],[Pajamos]])</f>
        <v>1.8278600560048149E-3</v>
      </c>
      <c r="F53" s="62">
        <f>_xlfn.PERCENTOF(D53,_2023[[#Totals],[Žiūrovų skaičius]])</f>
        <v>1.927606196634966E-3</v>
      </c>
      <c r="G53" s="45">
        <v>45156</v>
      </c>
    </row>
    <row r="54" spans="1:7" x14ac:dyDescent="0.3">
      <c r="B54" t="s">
        <v>1028</v>
      </c>
      <c r="C54" s="19">
        <v>3560.14</v>
      </c>
      <c r="D54" s="12">
        <v>1132</v>
      </c>
      <c r="E54" s="62">
        <f>_xlfn.PERCENTOF(C54,_2023[[#Totals],[Pajamos]])</f>
        <v>1.6578969130555583E-4</v>
      </c>
      <c r="F54" s="62">
        <f>_xlfn.PERCENTOF(D54,_2023[[#Totals],[Žiūrovų skaičius]])</f>
        <v>3.2817720177331651E-4</v>
      </c>
      <c r="G54" s="45">
        <v>44771</v>
      </c>
    </row>
    <row r="55" spans="1:7" x14ac:dyDescent="0.3">
      <c r="B55" t="s">
        <v>1029</v>
      </c>
      <c r="C55" s="19">
        <v>1177.5</v>
      </c>
      <c r="D55" s="12">
        <v>229</v>
      </c>
      <c r="E55" s="62">
        <f>_xlfn.PERCENTOF(C55,_2023[[#Totals],[Pajamos]])</f>
        <v>5.4834181103072348E-5</v>
      </c>
      <c r="F55" s="62">
        <f>_xlfn.PERCENTOF(D55,_2023[[#Totals],[Žiūrovų skaičius]])</f>
        <v>6.6389204245662095E-5</v>
      </c>
      <c r="G55" s="45">
        <v>41950</v>
      </c>
    </row>
    <row r="56" spans="1:7" x14ac:dyDescent="0.3">
      <c r="B56" t="s">
        <v>1030</v>
      </c>
      <c r="C56" s="19">
        <v>631.1</v>
      </c>
      <c r="D56" s="12">
        <v>110</v>
      </c>
      <c r="E56" s="62">
        <f>_xlfn.PERCENTOF(C56,_2023[[#Totals],[Pajamos]])</f>
        <v>2.9389258338980009E-5</v>
      </c>
      <c r="F56" s="62">
        <f>_xlfn.PERCENTOF(D56,_2023[[#Totals],[Žiūrovų skaičius]])</f>
        <v>3.1890010773025458E-5</v>
      </c>
      <c r="G56" s="45">
        <v>44736</v>
      </c>
    </row>
    <row r="57" spans="1:7" x14ac:dyDescent="0.3">
      <c r="B57" t="s">
        <v>1031</v>
      </c>
      <c r="C57" s="19">
        <v>564</v>
      </c>
      <c r="D57" s="12">
        <v>110</v>
      </c>
      <c r="E57" s="62">
        <f>_xlfn.PERCENTOF(C57,_2023[[#Totals],[Pajamos]])</f>
        <v>2.6264524961471596E-5</v>
      </c>
      <c r="F57" s="62">
        <f>_xlfn.PERCENTOF(D57,_2023[[#Totals],[Žiūrovų skaičius]])</f>
        <v>3.1890010773025458E-5</v>
      </c>
      <c r="G57" s="45">
        <v>44057</v>
      </c>
    </row>
    <row r="58" spans="1:7" x14ac:dyDescent="0.3">
      <c r="B58" t="s">
        <v>1032</v>
      </c>
      <c r="C58" s="19">
        <v>177.4</v>
      </c>
      <c r="D58" s="12">
        <v>26</v>
      </c>
      <c r="E58" s="62">
        <f>_xlfn.PERCENTOF(C58,_2023[[#Totals],[Pajamos]])</f>
        <v>8.261217603129542E-6</v>
      </c>
      <c r="F58" s="62">
        <f>_xlfn.PERCENTOF(D58,_2023[[#Totals],[Žiūrovų skaičius]])</f>
        <v>7.5376389099878353E-6</v>
      </c>
      <c r="G58" s="45">
        <v>44890</v>
      </c>
    </row>
    <row r="59" spans="1:7" x14ac:dyDescent="0.3">
      <c r="A59" t="s">
        <v>1033</v>
      </c>
      <c r="B59">
        <f>COUNTA(B41:B58)</f>
        <v>18</v>
      </c>
      <c r="C59" s="19">
        <v>2866658.64</v>
      </c>
      <c r="D59" s="12">
        <v>453094</v>
      </c>
      <c r="E59" s="62">
        <f>_xlfn.PERCENTOF(C59,_2023[[#Totals],[Pajamos]])</f>
        <v>0.13349543866364932</v>
      </c>
      <c r="F59" s="62">
        <f>_xlfn.PERCENTOF(D59,_2023[[#Totals],[Žiūrovų skaičius]])</f>
        <v>0.13135611401084724</v>
      </c>
    </row>
    <row r="60" spans="1:7" x14ac:dyDescent="0.3">
      <c r="A60" t="s">
        <v>67</v>
      </c>
      <c r="B60" t="s">
        <v>1034</v>
      </c>
      <c r="C60" s="19">
        <v>323771.3</v>
      </c>
      <c r="D60" s="12">
        <v>45335</v>
      </c>
      <c r="E60" s="62">
        <f>_xlfn.PERCENTOF(C60,_2023[[#Totals],[Pajamos]])</f>
        <v>1.5077481189110122E-2</v>
      </c>
      <c r="F60" s="62">
        <f>_xlfn.PERCENTOF(D60,_2023[[#Totals],[Žiūrovų skaičius]])</f>
        <v>1.3143033076319173E-2</v>
      </c>
      <c r="G60" s="45">
        <v>45247</v>
      </c>
    </row>
    <row r="61" spans="1:7" x14ac:dyDescent="0.3">
      <c r="B61" t="s">
        <v>1035</v>
      </c>
      <c r="C61" s="19">
        <v>322801</v>
      </c>
      <c r="D61" s="12">
        <v>44288</v>
      </c>
      <c r="E61" s="62">
        <f>_xlfn.PERCENTOF(C61,_2023[[#Totals],[Pajamos]])</f>
        <v>1.5032295961148924E-2</v>
      </c>
      <c r="F61" s="62">
        <f>_xlfn.PERCENTOF(D61,_2023[[#Totals],[Žiūrovų skaičius]])</f>
        <v>1.2839498155597741E-2</v>
      </c>
      <c r="G61" s="45">
        <v>45009</v>
      </c>
    </row>
    <row r="62" spans="1:7" x14ac:dyDescent="0.3">
      <c r="B62" t="s">
        <v>1036</v>
      </c>
      <c r="C62" s="19">
        <v>284208.19</v>
      </c>
      <c r="D62" s="12">
        <v>48145</v>
      </c>
      <c r="E62" s="62">
        <f>_xlfn.PERCENTOF(C62,_2023[[#Totals],[Pajamos]])</f>
        <v>1.3235094149839827E-2</v>
      </c>
      <c r="F62" s="62">
        <f>_xlfn.PERCENTOF(D62,_2023[[#Totals],[Žiūrovų skaičius]])</f>
        <v>1.3957677896975551E-2</v>
      </c>
      <c r="G62" s="45">
        <v>44974</v>
      </c>
    </row>
    <row r="63" spans="1:7" x14ac:dyDescent="0.3">
      <c r="B63" t="s">
        <v>1037</v>
      </c>
      <c r="C63" s="19">
        <v>206511.96</v>
      </c>
      <c r="D63" s="12">
        <v>41948</v>
      </c>
      <c r="E63" s="62">
        <f>_xlfn.PERCENTOF(C63,_2023[[#Totals],[Pajamos]])</f>
        <v>9.616912284153234E-3</v>
      </c>
      <c r="F63" s="62">
        <f>_xlfn.PERCENTOF(D63,_2023[[#Totals],[Žiūrovų skaičius]])</f>
        <v>1.2161110653698836E-2</v>
      </c>
      <c r="G63" s="45">
        <v>45121</v>
      </c>
    </row>
    <row r="64" spans="1:7" x14ac:dyDescent="0.3">
      <c r="B64" t="s">
        <v>1038</v>
      </c>
      <c r="C64" s="19">
        <v>153616.32999999999</v>
      </c>
      <c r="D64" s="12">
        <v>29676</v>
      </c>
      <c r="E64" s="62">
        <f>_xlfn.PERCENTOF(C64,_2023[[#Totals],[Pajamos]])</f>
        <v>7.1536523648486842E-3</v>
      </c>
      <c r="F64" s="62">
        <f>_xlfn.PERCENTOF(D64,_2023[[#Totals],[Žiūrovų skaičius]])</f>
        <v>8.6033450881845778E-3</v>
      </c>
      <c r="G64" s="45">
        <v>45184</v>
      </c>
    </row>
    <row r="65" spans="2:7" x14ac:dyDescent="0.3">
      <c r="B65" t="s">
        <v>1039</v>
      </c>
      <c r="C65" s="19">
        <v>132325.18</v>
      </c>
      <c r="D65" s="12">
        <v>19342</v>
      </c>
      <c r="E65" s="62">
        <f>_xlfn.PERCENTOF(C65,_2023[[#Totals],[Pajamos]])</f>
        <v>6.1621595623071309E-3</v>
      </c>
      <c r="F65" s="62">
        <f>_xlfn.PERCENTOF(D65,_2023[[#Totals],[Žiūrovų skaičius]])</f>
        <v>5.6074235306532586E-3</v>
      </c>
      <c r="G65" s="45">
        <v>45198</v>
      </c>
    </row>
    <row r="66" spans="2:7" x14ac:dyDescent="0.3">
      <c r="B66" t="s">
        <v>1040</v>
      </c>
      <c r="C66" s="19">
        <v>103502.55</v>
      </c>
      <c r="D66" s="12">
        <v>15486</v>
      </c>
      <c r="E66" s="62">
        <f>_xlfn.PERCENTOF(C66,_2023[[#Totals],[Pajamos]])</f>
        <v>4.8199384894520607E-3</v>
      </c>
      <c r="F66" s="62">
        <f>_xlfn.PERCENTOF(D66,_2023[[#Totals],[Žiūrovų skaičius]])</f>
        <v>4.4895336984642929E-3</v>
      </c>
      <c r="G66" s="45">
        <v>44953</v>
      </c>
    </row>
    <row r="67" spans="2:7" x14ac:dyDescent="0.3">
      <c r="B67" t="s">
        <v>1041</v>
      </c>
      <c r="C67" s="19">
        <v>73652.03</v>
      </c>
      <c r="D67" s="12">
        <v>11634</v>
      </c>
      <c r="E67" s="62">
        <f>_xlfn.PERCENTOF(C67,_2023[[#Totals],[Pajamos]])</f>
        <v>3.4298503198547073E-3</v>
      </c>
      <c r="F67" s="62">
        <f>_xlfn.PERCENTOF(D67,_2023[[#Totals],[Žiūrovų skaičius]])</f>
        <v>3.3728035030307106E-3</v>
      </c>
      <c r="G67" s="45">
        <v>44939</v>
      </c>
    </row>
    <row r="68" spans="2:7" x14ac:dyDescent="0.3">
      <c r="B68" t="s">
        <v>947</v>
      </c>
      <c r="C68" s="19">
        <v>68748.63</v>
      </c>
      <c r="D68" s="12">
        <v>12949</v>
      </c>
      <c r="E68" s="62">
        <f>_xlfn.PERCENTOF(C68,_2023[[#Totals],[Pajamos]])</f>
        <v>3.2015072849325803E-3</v>
      </c>
      <c r="F68" s="62">
        <f>_xlfn.PERCENTOF(D68,_2023[[#Totals],[Žiūrovų skaičius]])</f>
        <v>3.7540340863627879E-3</v>
      </c>
      <c r="G68" s="45">
        <v>45198</v>
      </c>
    </row>
    <row r="69" spans="2:7" x14ac:dyDescent="0.3">
      <c r="B69" t="s">
        <v>1042</v>
      </c>
      <c r="C69" s="19">
        <v>64658.54</v>
      </c>
      <c r="D69" s="12">
        <v>11773</v>
      </c>
      <c r="E69" s="62">
        <f>_xlfn.PERCENTOF(C69,_2023[[#Totals],[Pajamos]])</f>
        <v>3.0110387195076411E-3</v>
      </c>
      <c r="F69" s="62">
        <f>_xlfn.PERCENTOF(D69,_2023[[#Totals],[Žiūrovų skaičius]])</f>
        <v>3.4131008802802611E-3</v>
      </c>
      <c r="G69" s="45">
        <v>45002</v>
      </c>
    </row>
    <row r="70" spans="2:7" x14ac:dyDescent="0.3">
      <c r="B70" t="s">
        <v>1043</v>
      </c>
      <c r="C70" s="19">
        <v>51702.26</v>
      </c>
      <c r="D70" s="12">
        <v>7437</v>
      </c>
      <c r="E70" s="62">
        <f>_xlfn.PERCENTOF(C70,_2023[[#Totals],[Pajamos]])</f>
        <v>2.4076866991746357E-3</v>
      </c>
      <c r="F70" s="62">
        <f>_xlfn.PERCENTOF(D70,_2023[[#Totals],[Žiūrovų skaičius]])</f>
        <v>2.1560546374453666E-3</v>
      </c>
      <c r="G70" s="45">
        <v>45240</v>
      </c>
    </row>
    <row r="71" spans="2:7" x14ac:dyDescent="0.3">
      <c r="B71" t="s">
        <v>1044</v>
      </c>
      <c r="C71" s="19">
        <v>49520.02</v>
      </c>
      <c r="D71" s="12">
        <v>7738</v>
      </c>
      <c r="E71" s="62">
        <f>_xlfn.PERCENTOF(C71,_2023[[#Totals],[Pajamos]])</f>
        <v>2.306063477628675E-3</v>
      </c>
      <c r="F71" s="62">
        <f>_xlfn.PERCENTOF(D71,_2023[[#Totals],[Žiūrovų skaičius]])</f>
        <v>2.2433173032879181E-3</v>
      </c>
      <c r="G71" s="45">
        <v>45254</v>
      </c>
    </row>
    <row r="72" spans="2:7" x14ac:dyDescent="0.3">
      <c r="B72" t="s">
        <v>1045</v>
      </c>
      <c r="C72" s="19">
        <v>47928.22</v>
      </c>
      <c r="D72" s="12">
        <v>6685</v>
      </c>
      <c r="E72" s="62">
        <f>_xlfn.PERCENTOF(C72,_2023[[#Totals],[Pajamos]])</f>
        <v>2.2319360470725216E-3</v>
      </c>
      <c r="F72" s="62">
        <f>_xlfn.PERCENTOF(D72,_2023[[#Totals],[Žiūrovų skaičius]])</f>
        <v>1.9380429274334107E-3</v>
      </c>
      <c r="G72" s="45">
        <v>45044</v>
      </c>
    </row>
    <row r="73" spans="2:7" x14ac:dyDescent="0.3">
      <c r="B73" t="s">
        <v>1046</v>
      </c>
      <c r="C73" s="19">
        <v>43367.55</v>
      </c>
      <c r="D73" s="12">
        <v>6386</v>
      </c>
      <c r="E73" s="62">
        <f>_xlfn.PERCENTOF(C73,_2023[[#Totals],[Pajamos]])</f>
        <v>2.0195533678951552E-3</v>
      </c>
      <c r="F73" s="62">
        <f>_xlfn.PERCENTOF(D73,_2023[[#Totals],[Žiūrovų skaičius]])</f>
        <v>1.8513600799685507E-3</v>
      </c>
      <c r="G73" s="45">
        <v>44967</v>
      </c>
    </row>
    <row r="74" spans="2:7" x14ac:dyDescent="0.3">
      <c r="B74" t="s">
        <v>1047</v>
      </c>
      <c r="C74" s="19">
        <v>41925.32</v>
      </c>
      <c r="D74" s="12">
        <v>8121</v>
      </c>
      <c r="E74" s="62">
        <f>_xlfn.PERCENTOF(C74,_2023[[#Totals],[Pajamos]])</f>
        <v>1.9523911589675255E-3</v>
      </c>
      <c r="F74" s="62">
        <f>_xlfn.PERCENTOF(D74,_2023[[#Totals],[Žiūrovų skaičius]])</f>
        <v>2.3543525226158157E-3</v>
      </c>
      <c r="G74" s="45">
        <v>45240</v>
      </c>
    </row>
    <row r="75" spans="2:7" x14ac:dyDescent="0.3">
      <c r="B75" t="s">
        <v>1048</v>
      </c>
      <c r="C75" s="19">
        <v>34233.22</v>
      </c>
      <c r="D75" s="12">
        <v>5057</v>
      </c>
      <c r="E75" s="62">
        <f>_xlfn.PERCENTOF(C75,_2023[[#Totals],[Pajamos]])</f>
        <v>1.5941830872367884E-3</v>
      </c>
      <c r="F75" s="62">
        <f>_xlfn.PERCENTOF(D75,_2023[[#Totals],[Žiūrovų skaičius]])</f>
        <v>1.466070767992634E-3</v>
      </c>
      <c r="G75" s="45">
        <v>45135</v>
      </c>
    </row>
    <row r="76" spans="2:7" x14ac:dyDescent="0.3">
      <c r="B76" t="s">
        <v>1049</v>
      </c>
      <c r="C76" s="19">
        <v>30808.97</v>
      </c>
      <c r="D76" s="12">
        <v>6617</v>
      </c>
      <c r="E76" s="62">
        <f>_xlfn.PERCENTOF(C76,_2023[[#Totals],[Pajamos]])</f>
        <v>1.4347215631245207E-3</v>
      </c>
      <c r="F76" s="62">
        <f>_xlfn.PERCENTOF(D76,_2023[[#Totals],[Žiūrovų skaičius]])</f>
        <v>1.918329102591904E-3</v>
      </c>
      <c r="G76" s="45">
        <v>45058</v>
      </c>
    </row>
    <row r="77" spans="2:7" x14ac:dyDescent="0.3">
      <c r="B77" t="s">
        <v>1050</v>
      </c>
      <c r="C77" s="19">
        <v>30282.720000000001</v>
      </c>
      <c r="D77" s="12">
        <v>4435</v>
      </c>
      <c r="E77" s="62">
        <f>_xlfn.PERCENTOF(C77,_2023[[#Totals],[Pajamos]])</f>
        <v>1.4102149917398141E-3</v>
      </c>
      <c r="F77" s="62">
        <f>_xlfn.PERCENTOF(D77,_2023[[#Totals],[Žiūrovų skaičius]])</f>
        <v>1.2857472525306174E-3</v>
      </c>
      <c r="G77" s="45">
        <v>44995</v>
      </c>
    </row>
    <row r="78" spans="2:7" x14ac:dyDescent="0.3">
      <c r="B78" t="s">
        <v>1051</v>
      </c>
      <c r="C78" s="19">
        <v>29674.14</v>
      </c>
      <c r="D78" s="12">
        <v>4369</v>
      </c>
      <c r="E78" s="62">
        <f>_xlfn.PERCENTOF(C78,_2023[[#Totals],[Pajamos]])</f>
        <v>1.3818744516670262E-3</v>
      </c>
      <c r="F78" s="62">
        <f>_xlfn.PERCENTOF(D78,_2023[[#Totals],[Žiūrovų skaičius]])</f>
        <v>1.2666132460668021E-3</v>
      </c>
      <c r="G78" s="45">
        <v>45212</v>
      </c>
    </row>
    <row r="79" spans="2:7" x14ac:dyDescent="0.3">
      <c r="B79" t="s">
        <v>1052</v>
      </c>
      <c r="C79" s="19">
        <v>28863.14</v>
      </c>
      <c r="D79" s="12">
        <v>4908</v>
      </c>
      <c r="E79" s="62">
        <f>_xlfn.PERCENTOF(C79,_2023[[#Totals],[Pajamos]])</f>
        <v>1.3441075549582434E-3</v>
      </c>
      <c r="F79" s="62">
        <f>_xlfn.PERCENTOF(D79,_2023[[#Totals],[Žiūrovų skaičius]])</f>
        <v>1.4228742988546268E-3</v>
      </c>
      <c r="G79" s="45">
        <v>44953</v>
      </c>
    </row>
    <row r="80" spans="2:7" x14ac:dyDescent="0.3">
      <c r="B80" t="s">
        <v>1053</v>
      </c>
      <c r="C80" s="19">
        <v>24030.3</v>
      </c>
      <c r="D80" s="12">
        <v>4272</v>
      </c>
      <c r="E80" s="62">
        <f>_xlfn.PERCENTOF(C80,_2023[[#Totals],[Pajamos]])</f>
        <v>1.1190503797547002E-3</v>
      </c>
      <c r="F80" s="62">
        <f>_xlfn.PERCENTOF(D80,_2023[[#Totals],[Žiūrovų skaičius]])</f>
        <v>1.2384920547487705E-3</v>
      </c>
      <c r="G80" s="45">
        <v>45163</v>
      </c>
    </row>
    <row r="81" spans="2:7" x14ac:dyDescent="0.3">
      <c r="B81" t="s">
        <v>1054</v>
      </c>
      <c r="C81" s="19">
        <v>23992.17</v>
      </c>
      <c r="D81" s="12">
        <v>3850</v>
      </c>
      <c r="E81" s="62">
        <f>_xlfn.PERCENTOF(C81,_2023[[#Totals],[Pajamos]])</f>
        <v>1.1172747302214006E-3</v>
      </c>
      <c r="F81" s="62">
        <f>_xlfn.PERCENTOF(D81,_2023[[#Totals],[Žiūrovų skaičius]])</f>
        <v>1.1161503770558911E-3</v>
      </c>
      <c r="G81" s="45">
        <v>45156</v>
      </c>
    </row>
    <row r="82" spans="2:7" x14ac:dyDescent="0.3">
      <c r="B82" t="s">
        <v>1055</v>
      </c>
      <c r="C82" s="19">
        <v>22982.47</v>
      </c>
      <c r="D82" s="12">
        <v>3567</v>
      </c>
      <c r="E82" s="62">
        <f>_xlfn.PERCENTOF(C82,_2023[[#Totals],[Pajamos]])</f>
        <v>1.0702547109774328E-3</v>
      </c>
      <c r="F82" s="62">
        <f>_xlfn.PERCENTOF(D82,_2023[[#Totals],[Žiūrovų skaičius]])</f>
        <v>1.0341060766125619E-3</v>
      </c>
      <c r="G82" s="45">
        <v>45058</v>
      </c>
    </row>
    <row r="83" spans="2:7" x14ac:dyDescent="0.3">
      <c r="B83" t="s">
        <v>1056</v>
      </c>
      <c r="C83" s="19">
        <v>22581.67</v>
      </c>
      <c r="D83" s="12">
        <v>4125</v>
      </c>
      <c r="E83" s="62">
        <f>_xlfn.PERCENTOF(C83,_2023[[#Totals],[Pajamos]])</f>
        <v>1.0515901336643871E-3</v>
      </c>
      <c r="F83" s="62">
        <f>_xlfn.PERCENTOF(D83,_2023[[#Totals],[Žiūrovų skaičius]])</f>
        <v>1.1958754039884546E-3</v>
      </c>
      <c r="G83" s="45">
        <v>45205</v>
      </c>
    </row>
    <row r="84" spans="2:7" x14ac:dyDescent="0.3">
      <c r="B84" t="s">
        <v>1057</v>
      </c>
      <c r="C84" s="19">
        <v>19287.3</v>
      </c>
      <c r="D84" s="12">
        <v>2766</v>
      </c>
      <c r="E84" s="62">
        <f>_xlfn.PERCENTOF(C84,_2023[[#Totals],[Pajamos]])</f>
        <v>8.9817690122232462E-4</v>
      </c>
      <c r="F84" s="62">
        <f>_xlfn.PERCENTOF(D84,_2023[[#Totals],[Žiūrovų skaičius]])</f>
        <v>8.0188881634716744E-4</v>
      </c>
      <c r="G84" s="45">
        <v>45233</v>
      </c>
    </row>
    <row r="85" spans="2:7" x14ac:dyDescent="0.3">
      <c r="B85" t="s">
        <v>1058</v>
      </c>
      <c r="C85" s="19">
        <v>18592.11</v>
      </c>
      <c r="D85" s="12">
        <v>3171</v>
      </c>
      <c r="E85" s="62">
        <f>_xlfn.PERCENTOF(C85,_2023[[#Totals],[Pajamos]])</f>
        <v>8.6580308010891077E-4</v>
      </c>
      <c r="F85" s="62">
        <f>_xlfn.PERCENTOF(D85,_2023[[#Totals],[Žiūrovų skaičius]])</f>
        <v>9.1930203782967027E-4</v>
      </c>
      <c r="G85" s="45">
        <v>45072</v>
      </c>
    </row>
    <row r="86" spans="2:7" x14ac:dyDescent="0.3">
      <c r="B86" t="s">
        <v>1059</v>
      </c>
      <c r="C86" s="19">
        <v>18079.5</v>
      </c>
      <c r="D86" s="12">
        <v>2807</v>
      </c>
      <c r="E86" s="62">
        <f>_xlfn.PERCENTOF(C86,_2023[[#Totals],[Pajamos]])</f>
        <v>8.4193170042717327E-4</v>
      </c>
      <c r="F86" s="62">
        <f>_xlfn.PERCENTOF(D86,_2023[[#Totals],[Žiūrovų skaičius]])</f>
        <v>8.137750930898405E-4</v>
      </c>
      <c r="G86" s="45">
        <v>44974</v>
      </c>
    </row>
    <row r="87" spans="2:7" x14ac:dyDescent="0.3">
      <c r="B87" t="s">
        <v>1060</v>
      </c>
      <c r="C87" s="19">
        <v>16297.83</v>
      </c>
      <c r="D87" s="12">
        <v>3559</v>
      </c>
      <c r="E87" s="62">
        <f>_xlfn.PERCENTOF(C87,_2023[[#Totals],[Pajamos]])</f>
        <v>7.5896234548372449E-4</v>
      </c>
      <c r="F87" s="62">
        <f>_xlfn.PERCENTOF(D87,_2023[[#Totals],[Žiūrovų skaičius]])</f>
        <v>1.0317868031017965E-3</v>
      </c>
      <c r="G87" s="45">
        <v>45156</v>
      </c>
    </row>
    <row r="88" spans="2:7" x14ac:dyDescent="0.3">
      <c r="B88" t="s">
        <v>1061</v>
      </c>
      <c r="C88" s="19">
        <v>13210.25</v>
      </c>
      <c r="D88" s="12">
        <v>2574</v>
      </c>
      <c r="E88" s="62">
        <f>_xlfn.PERCENTOF(C88,_2023[[#Totals],[Pajamos]])</f>
        <v>6.1517897317780166E-4</v>
      </c>
      <c r="F88" s="62">
        <f>_xlfn.PERCENTOF(D88,_2023[[#Totals],[Žiūrovų skaičius]])</f>
        <v>7.462262520887957E-4</v>
      </c>
      <c r="G88" s="45">
        <v>45163</v>
      </c>
    </row>
    <row r="89" spans="2:7" x14ac:dyDescent="0.3">
      <c r="B89" t="s">
        <v>1062</v>
      </c>
      <c r="C89" s="19">
        <v>11899.63</v>
      </c>
      <c r="D89" s="12">
        <v>1896</v>
      </c>
      <c r="E89" s="62">
        <f>_xlfn.PERCENTOF(C89,_2023[[#Totals],[Pajamos]])</f>
        <v>5.5414561909091528E-4</v>
      </c>
      <c r="F89" s="62">
        <f>_xlfn.PERCENTOF(D89,_2023[[#Totals],[Žiūrovų skaičius]])</f>
        <v>5.4966782205142064E-4</v>
      </c>
      <c r="G89" s="45">
        <v>45114</v>
      </c>
    </row>
    <row r="90" spans="2:7" x14ac:dyDescent="0.3">
      <c r="B90" t="s">
        <v>1063</v>
      </c>
      <c r="C90" s="19">
        <v>11139.91</v>
      </c>
      <c r="D90" s="12">
        <v>1727</v>
      </c>
      <c r="E90" s="62">
        <f>_xlfn.PERCENTOF(C90,_2023[[#Totals],[Pajamos]])</f>
        <v>5.1876674514813302E-4</v>
      </c>
      <c r="F90" s="62">
        <f>_xlfn.PERCENTOF(D90,_2023[[#Totals],[Žiūrovų skaičius]])</f>
        <v>5.0067316913649971E-4</v>
      </c>
      <c r="G90" s="45">
        <v>45226</v>
      </c>
    </row>
    <row r="91" spans="2:7" x14ac:dyDescent="0.3">
      <c r="B91" t="s">
        <v>1064</v>
      </c>
      <c r="C91" s="19">
        <v>10502.25</v>
      </c>
      <c r="D91" s="12">
        <v>1749</v>
      </c>
      <c r="E91" s="62">
        <f>_xlfn.PERCENTOF(C91,_2023[[#Totals],[Pajamos]])</f>
        <v>4.8907199871740261E-4</v>
      </c>
      <c r="F91" s="62">
        <f>_xlfn.PERCENTOF(D91,_2023[[#Totals],[Žiūrovų skaičius]])</f>
        <v>5.0705117129110479E-4</v>
      </c>
      <c r="G91" s="45">
        <v>45170</v>
      </c>
    </row>
    <row r="92" spans="2:7" x14ac:dyDescent="0.3">
      <c r="B92" t="s">
        <v>1065</v>
      </c>
      <c r="C92" s="19">
        <v>9367.08</v>
      </c>
      <c r="D92" s="12">
        <v>1720</v>
      </c>
      <c r="E92" s="62">
        <f>_xlfn.PERCENTOF(C92,_2023[[#Totals],[Pajamos]])</f>
        <v>4.3620905403564072E-4</v>
      </c>
      <c r="F92" s="62">
        <f>_xlfn.PERCENTOF(D92,_2023[[#Totals],[Žiūrovų skaičius]])</f>
        <v>4.9864380481457989E-4</v>
      </c>
      <c r="G92" s="45">
        <v>45093</v>
      </c>
    </row>
    <row r="93" spans="2:7" x14ac:dyDescent="0.3">
      <c r="B93" t="s">
        <v>1066</v>
      </c>
      <c r="C93" s="19">
        <v>6086.82</v>
      </c>
      <c r="D93" s="12">
        <v>1707</v>
      </c>
      <c r="E93" s="62">
        <f>_xlfn.PERCENTOF(C93,_2023[[#Totals],[Pajamos]])</f>
        <v>2.8345290040068181E-4</v>
      </c>
      <c r="F93" s="62">
        <f>_xlfn.PERCENTOF(D93,_2023[[#Totals],[Žiūrovų skaičius]])</f>
        <v>4.9487498535958599E-4</v>
      </c>
      <c r="G93" s="45">
        <v>44659</v>
      </c>
    </row>
    <row r="94" spans="2:7" x14ac:dyDescent="0.3">
      <c r="B94" t="s">
        <v>1067</v>
      </c>
      <c r="C94" s="19">
        <v>3897.94</v>
      </c>
      <c r="D94" s="12">
        <v>599</v>
      </c>
      <c r="E94" s="62">
        <f>_xlfn.PERCENTOF(C94,_2023[[#Totals],[Pajamos]])</f>
        <v>1.8152046529843724E-4</v>
      </c>
      <c r="F94" s="62">
        <f>_xlfn.PERCENTOF(D94,_2023[[#Totals],[Žiūrovų skaičius]])</f>
        <v>1.736556041185659E-4</v>
      </c>
      <c r="G94" s="45">
        <v>45086</v>
      </c>
    </row>
    <row r="95" spans="2:7" x14ac:dyDescent="0.3">
      <c r="B95" t="s">
        <v>1068</v>
      </c>
      <c r="C95" s="19">
        <v>2149.54</v>
      </c>
      <c r="D95" s="12">
        <v>323</v>
      </c>
      <c r="E95" s="62">
        <f>_xlfn.PERCENTOF(C95,_2023[[#Totals],[Pajamos]])</f>
        <v>1.0010043791787527E-4</v>
      </c>
      <c r="F95" s="62">
        <f>_xlfn.PERCENTOF(D95,_2023[[#Totals],[Žiūrovų skaičius]])</f>
        <v>9.3640667997156577E-5</v>
      </c>
      <c r="G95" s="45">
        <v>44918</v>
      </c>
    </row>
    <row r="96" spans="2:7" x14ac:dyDescent="0.3">
      <c r="B96" t="s">
        <v>1069</v>
      </c>
      <c r="C96" s="19">
        <v>2107.56</v>
      </c>
      <c r="D96" s="12">
        <v>926</v>
      </c>
      <c r="E96" s="62">
        <f>_xlfn.PERCENTOF(C96,_2023[[#Totals],[Pajamos]])</f>
        <v>9.8145500403899066E-5</v>
      </c>
      <c r="F96" s="62">
        <f>_xlfn.PERCENTOF(D96,_2023[[#Totals],[Žiūrovų skaičius]])</f>
        <v>2.6845590887110524E-4</v>
      </c>
      <c r="G96" s="45">
        <v>44603</v>
      </c>
    </row>
    <row r="97" spans="1:7" x14ac:dyDescent="0.3">
      <c r="B97" t="s">
        <v>1070</v>
      </c>
      <c r="C97" s="19">
        <v>1568.91</v>
      </c>
      <c r="D97" s="12">
        <v>492</v>
      </c>
      <c r="E97" s="62">
        <f>_xlfn.PERCENTOF(C97,_2023[[#Totals],[Pajamos]])</f>
        <v>7.3061482016493625E-5</v>
      </c>
      <c r="F97" s="62">
        <f>_xlfn.PERCENTOF(D97,_2023[[#Totals],[Žiūrovų skaičius]])</f>
        <v>1.4263532091207749E-4</v>
      </c>
      <c r="G97" s="45">
        <v>44855</v>
      </c>
    </row>
    <row r="98" spans="1:7" x14ac:dyDescent="0.3">
      <c r="B98" t="s">
        <v>1071</v>
      </c>
      <c r="C98" s="19">
        <v>1400</v>
      </c>
      <c r="D98" s="12">
        <v>250</v>
      </c>
      <c r="E98" s="62">
        <f>_xlfn.PERCENTOF(C98,_2023[[#Totals],[Pajamos]])</f>
        <v>6.519562933698624E-5</v>
      </c>
      <c r="F98" s="62">
        <f>_xlfn.PERCENTOF(D98,_2023[[#Totals],[Žiūrovų skaičius]])</f>
        <v>7.2477297211421494E-5</v>
      </c>
      <c r="G98" s="45">
        <v>45310</v>
      </c>
    </row>
    <row r="99" spans="1:7" x14ac:dyDescent="0.3">
      <c r="B99" t="s">
        <v>1072</v>
      </c>
      <c r="C99" s="19">
        <v>1201</v>
      </c>
      <c r="D99" s="12">
        <v>491</v>
      </c>
      <c r="E99" s="62">
        <f>_xlfn.PERCENTOF(C99,_2023[[#Totals],[Pajamos]])</f>
        <v>5.5928536309800332E-5</v>
      </c>
      <c r="F99" s="62">
        <f>_xlfn.PERCENTOF(D99,_2023[[#Totals],[Žiūrovų skaičius]])</f>
        <v>1.4234541172323181E-4</v>
      </c>
      <c r="G99" s="45">
        <v>44645</v>
      </c>
    </row>
    <row r="100" spans="1:7" x14ac:dyDescent="0.3">
      <c r="B100" t="s">
        <v>1073</v>
      </c>
      <c r="C100" s="19">
        <v>394.21</v>
      </c>
      <c r="D100" s="12">
        <v>64</v>
      </c>
      <c r="E100" s="62">
        <f>_xlfn.PERCENTOF(C100,_2023[[#Totals],[Pajamos]])</f>
        <v>1.8357692172095245E-5</v>
      </c>
      <c r="F100" s="62">
        <f>_xlfn.PERCENTOF(D100,_2023[[#Totals],[Žiūrovų skaičius]])</f>
        <v>1.8554188086123901E-5</v>
      </c>
      <c r="G100" s="45">
        <v>44869</v>
      </c>
    </row>
    <row r="101" spans="1:7" x14ac:dyDescent="0.3">
      <c r="B101" t="s">
        <v>1074</v>
      </c>
      <c r="C101" s="19">
        <v>308</v>
      </c>
      <c r="D101" s="12">
        <v>50</v>
      </c>
      <c r="E101" s="62">
        <f>_xlfn.PERCENTOF(C101,_2023[[#Totals],[Pajamos]])</f>
        <v>1.4343038454136971E-5</v>
      </c>
      <c r="F101" s="62">
        <f>_xlfn.PERCENTOF(D101,_2023[[#Totals],[Žiūrovų skaičius]])</f>
        <v>1.4495459442284299E-5</v>
      </c>
      <c r="G101" s="45">
        <v>42790</v>
      </c>
    </row>
    <row r="102" spans="1:7" x14ac:dyDescent="0.3">
      <c r="B102" t="s">
        <v>1075</v>
      </c>
      <c r="C102" s="19">
        <v>150</v>
      </c>
      <c r="D102" s="12">
        <v>50</v>
      </c>
      <c r="E102" s="62">
        <f>_xlfn.PERCENTOF(C102,_2023[[#Totals],[Pajamos]])</f>
        <v>6.9852460003913822E-6</v>
      </c>
      <c r="F102" s="62">
        <f>_xlfn.PERCENTOF(D102,_2023[[#Totals],[Žiūrovų skaičius]])</f>
        <v>1.4495459442284299E-5</v>
      </c>
      <c r="G102" s="45">
        <v>43056</v>
      </c>
    </row>
    <row r="103" spans="1:7" x14ac:dyDescent="0.3">
      <c r="B103" t="s">
        <v>1076</v>
      </c>
      <c r="C103" s="19">
        <v>142</v>
      </c>
      <c r="D103" s="12">
        <v>44</v>
      </c>
      <c r="E103" s="62">
        <f>_xlfn.PERCENTOF(C103,_2023[[#Totals],[Pajamos]])</f>
        <v>6.612699547037175E-6</v>
      </c>
      <c r="F103" s="62">
        <f>_xlfn.PERCENTOF(D103,_2023[[#Totals],[Žiūrovų skaičius]])</f>
        <v>1.2756004309210183E-5</v>
      </c>
      <c r="G103" s="45">
        <v>43385</v>
      </c>
    </row>
    <row r="104" spans="1:7" x14ac:dyDescent="0.3">
      <c r="A104" t="s">
        <v>1077</v>
      </c>
      <c r="B104">
        <f>COUNTA(B60:B103)</f>
        <v>44</v>
      </c>
      <c r="C104" s="19">
        <v>2363469.7200000007</v>
      </c>
      <c r="D104" s="12">
        <v>385108</v>
      </c>
      <c r="E104" s="62">
        <f>_xlfn.PERCENTOF(C104,_2023[[#Totals],[Pajamos]])</f>
        <v>0.11006278272450763</v>
      </c>
      <c r="F104" s="62">
        <f>_xlfn.PERCENTOF(D104,_2023[[#Totals],[Žiūrovų skaičius]])</f>
        <v>0.11164634789798443</v>
      </c>
    </row>
    <row r="105" spans="1:7" x14ac:dyDescent="0.3">
      <c r="A105" t="s">
        <v>51</v>
      </c>
      <c r="B105" t="s">
        <v>1078</v>
      </c>
      <c r="C105" s="19">
        <v>441023.21</v>
      </c>
      <c r="D105" s="12">
        <v>60120</v>
      </c>
      <c r="E105" s="62">
        <f>_xlfn.PERCENTOF(C105,_2023[[#Totals],[Pajamos]])</f>
        <v>2.0537704091548457E-2</v>
      </c>
      <c r="F105" s="62">
        <f>_xlfn.PERCENTOF(D105,_2023[[#Totals],[Žiūrovų skaičius]])</f>
        <v>1.7429340433402642E-2</v>
      </c>
      <c r="G105" s="45">
        <v>45261</v>
      </c>
    </row>
    <row r="106" spans="1:7" x14ac:dyDescent="0.3">
      <c r="B106" t="s">
        <v>1079</v>
      </c>
      <c r="C106" s="19">
        <v>326412.05</v>
      </c>
      <c r="D106" s="12">
        <v>55147</v>
      </c>
      <c r="E106" s="62">
        <f>_xlfn.PERCENTOF(C106,_2023[[#Totals],[Pajamos]])</f>
        <v>1.5200456444947011E-2</v>
      </c>
      <c r="F106" s="62">
        <f>_xlfn.PERCENTOF(D106,_2023[[#Totals],[Žiūrovų skaičius]])</f>
        <v>1.5987622037273046E-2</v>
      </c>
      <c r="G106" s="45">
        <v>45079</v>
      </c>
    </row>
    <row r="107" spans="1:7" x14ac:dyDescent="0.3">
      <c r="B107" t="s">
        <v>1080</v>
      </c>
      <c r="C107" s="19">
        <v>238939.58</v>
      </c>
      <c r="D107" s="12">
        <v>38032</v>
      </c>
      <c r="E107" s="62">
        <f>_xlfn.PERCENTOF(C107,_2023[[#Totals],[Pajamos]])</f>
        <v>1.1127011636867978E-2</v>
      </c>
      <c r="F107" s="62">
        <f>_xlfn.PERCENTOF(D107,_2023[[#Totals],[Žiūrovų skaičius]])</f>
        <v>1.102582627017913E-2</v>
      </c>
      <c r="G107" s="45">
        <v>45149</v>
      </c>
    </row>
    <row r="108" spans="1:7" x14ac:dyDescent="0.3">
      <c r="B108" t="s">
        <v>941</v>
      </c>
      <c r="C108" s="19">
        <v>211777.12</v>
      </c>
      <c r="D108" s="12">
        <v>29856</v>
      </c>
      <c r="E108" s="62">
        <f>_xlfn.PERCENTOF(C108,_2023[[#Totals],[Pajamos]])</f>
        <v>9.862101869696039E-3</v>
      </c>
      <c r="F108" s="62">
        <f>_xlfn.PERCENTOF(D108,_2023[[#Totals],[Žiūrovų skaičius]])</f>
        <v>8.6555287421768001E-3</v>
      </c>
      <c r="G108" s="45">
        <v>45114</v>
      </c>
    </row>
    <row r="109" spans="1:7" x14ac:dyDescent="0.3">
      <c r="B109" t="s">
        <v>1081</v>
      </c>
      <c r="C109" s="19">
        <v>136718.25</v>
      </c>
      <c r="D109" s="12">
        <v>19740</v>
      </c>
      <c r="E109" s="62">
        <f>_xlfn.PERCENTOF(C109,_2023[[#Totals],[Pajamos]])</f>
        <v>6.3667373932867269E-3</v>
      </c>
      <c r="F109" s="62">
        <f>_xlfn.PERCENTOF(D109,_2023[[#Totals],[Žiūrovų skaičius]])</f>
        <v>5.7228073878138408E-3</v>
      </c>
      <c r="G109" s="45">
        <v>45023</v>
      </c>
    </row>
    <row r="110" spans="1:7" x14ac:dyDescent="0.3">
      <c r="B110" t="s">
        <v>1082</v>
      </c>
      <c r="C110" s="19">
        <v>120814</v>
      </c>
      <c r="D110" s="12">
        <v>17464</v>
      </c>
      <c r="E110" s="62">
        <f>_xlfn.PERCENTOF(C110,_2023[[#Totals],[Pajamos]])</f>
        <v>5.6261034019418959E-3</v>
      </c>
      <c r="F110" s="62">
        <f>_xlfn.PERCENTOF(D110,_2023[[#Totals],[Žiūrovų skaičius]])</f>
        <v>5.0629740740010601E-3</v>
      </c>
      <c r="G110" s="45">
        <v>45100</v>
      </c>
    </row>
    <row r="111" spans="1:7" x14ac:dyDescent="0.3">
      <c r="B111" t="s">
        <v>1083</v>
      </c>
      <c r="C111" s="19">
        <v>84386.08</v>
      </c>
      <c r="D111" s="12">
        <v>13367</v>
      </c>
      <c r="E111" s="62">
        <f>_xlfn.PERCENTOF(C111,_2023[[#Totals],[Pajamos]])</f>
        <v>3.929716852058048E-3</v>
      </c>
      <c r="F111" s="62">
        <f>_xlfn.PERCENTOF(D111,_2023[[#Totals],[Žiūrovų skaičius]])</f>
        <v>3.8752161273002844E-3</v>
      </c>
      <c r="G111" s="45">
        <v>44916</v>
      </c>
    </row>
    <row r="112" spans="1:7" x14ac:dyDescent="0.3">
      <c r="B112" t="s">
        <v>1084</v>
      </c>
      <c r="C112" s="19">
        <v>80545.62</v>
      </c>
      <c r="D112" s="12">
        <v>12667</v>
      </c>
      <c r="E112" s="62">
        <f>_xlfn.PERCENTOF(C112,_2023[[#Totals],[Pajamos]])</f>
        <v>3.7508731330269606E-3</v>
      </c>
      <c r="F112" s="62">
        <f>_xlfn.PERCENTOF(D112,_2023[[#Totals],[Žiūrovų skaičius]])</f>
        <v>3.6722796951083043E-3</v>
      </c>
      <c r="G112" s="45">
        <v>44932</v>
      </c>
    </row>
    <row r="113" spans="1:7" x14ac:dyDescent="0.3">
      <c r="B113" t="s">
        <v>1085</v>
      </c>
      <c r="C113" s="19">
        <v>72413.48</v>
      </c>
      <c r="D113" s="12">
        <v>10399</v>
      </c>
      <c r="E113" s="62">
        <f>_xlfn.PERCENTOF(C113,_2023[[#Totals],[Pajamos]])</f>
        <v>3.3721731436294755E-3</v>
      </c>
      <c r="F113" s="62">
        <f>_xlfn.PERCENTOF(D113,_2023[[#Totals],[Žiūrovų skaičius]])</f>
        <v>3.0147656548062886E-3</v>
      </c>
      <c r="G113" s="45">
        <v>45170</v>
      </c>
    </row>
    <row r="114" spans="1:7" x14ac:dyDescent="0.3">
      <c r="B114" t="s">
        <v>1086</v>
      </c>
      <c r="C114" s="19">
        <v>48868.7</v>
      </c>
      <c r="D114" s="12">
        <v>7934</v>
      </c>
      <c r="E114" s="62">
        <f>_xlfn.PERCENTOF(C114,_2023[[#Totals],[Pajamos]])</f>
        <v>2.2757326081288419E-3</v>
      </c>
      <c r="F114" s="62">
        <f>_xlfn.PERCENTOF(D114,_2023[[#Totals],[Žiūrovų skaičius]])</f>
        <v>2.3001395043016726E-3</v>
      </c>
      <c r="G114" s="45">
        <v>44981</v>
      </c>
    </row>
    <row r="115" spans="1:7" x14ac:dyDescent="0.3">
      <c r="B115" t="s">
        <v>1087</v>
      </c>
      <c r="C115" s="19">
        <v>35768.74</v>
      </c>
      <c r="D115" s="12">
        <v>5616</v>
      </c>
      <c r="E115" s="62">
        <f>_xlfn.PERCENTOF(C115,_2023[[#Totals],[Pajamos]])</f>
        <v>1.6656896534935949E-3</v>
      </c>
      <c r="F115" s="62">
        <f>_xlfn.PERCENTOF(D115,_2023[[#Totals],[Žiūrovų skaičius]])</f>
        <v>1.6281300045573725E-3</v>
      </c>
      <c r="G115" s="45">
        <v>45030</v>
      </c>
    </row>
    <row r="116" spans="1:7" x14ac:dyDescent="0.3">
      <c r="B116" t="s">
        <v>1088</v>
      </c>
      <c r="C116" s="19">
        <v>33855.83</v>
      </c>
      <c r="D116" s="12">
        <v>4780</v>
      </c>
      <c r="E116" s="62">
        <f>_xlfn.PERCENTOF(C116,_2023[[#Totals],[Pajamos]])</f>
        <v>1.5766086739828706E-3</v>
      </c>
      <c r="F116" s="62">
        <f>_xlfn.PERCENTOF(D116,_2023[[#Totals],[Žiūrovų skaičius]])</f>
        <v>1.385765922682379E-3</v>
      </c>
      <c r="G116" s="45">
        <v>45268</v>
      </c>
    </row>
    <row r="117" spans="1:7" x14ac:dyDescent="0.3">
      <c r="B117" t="s">
        <v>1089</v>
      </c>
      <c r="C117" s="19">
        <v>33405.53</v>
      </c>
      <c r="D117" s="12">
        <v>5110</v>
      </c>
      <c r="E117" s="62">
        <f>_xlfn.PERCENTOF(C117,_2023[[#Totals],[Pajamos]])</f>
        <v>1.5556389654896954E-3</v>
      </c>
      <c r="F117" s="62">
        <f>_xlfn.PERCENTOF(D117,_2023[[#Totals],[Žiūrovų skaičius]])</f>
        <v>1.4814359550014554E-3</v>
      </c>
      <c r="G117" s="45">
        <v>45016</v>
      </c>
    </row>
    <row r="118" spans="1:7" x14ac:dyDescent="0.3">
      <c r="B118" t="s">
        <v>1090</v>
      </c>
      <c r="C118" s="19">
        <v>21604.17</v>
      </c>
      <c r="D118" s="12">
        <v>3184</v>
      </c>
      <c r="E118" s="62">
        <f>_xlfn.PERCENTOF(C118,_2023[[#Totals],[Pajamos]])</f>
        <v>1.0060696138951698E-3</v>
      </c>
      <c r="F118" s="62">
        <f>_xlfn.PERCENTOF(D118,_2023[[#Totals],[Žiūrovų skaičius]])</f>
        <v>9.2307085728466417E-4</v>
      </c>
      <c r="G118" s="45">
        <v>45058</v>
      </c>
    </row>
    <row r="119" spans="1:7" x14ac:dyDescent="0.3">
      <c r="B119" t="s">
        <v>1091</v>
      </c>
      <c r="C119" s="19">
        <v>11878.2</v>
      </c>
      <c r="D119" s="12">
        <v>2188</v>
      </c>
      <c r="E119" s="62">
        <f>_xlfn.PERCENTOF(C119,_2023[[#Totals],[Pajamos]])</f>
        <v>5.5314766027899276E-4</v>
      </c>
      <c r="F119" s="62">
        <f>_xlfn.PERCENTOF(D119,_2023[[#Totals],[Žiūrovų skaičius]])</f>
        <v>6.3432130519436097E-4</v>
      </c>
      <c r="G119" s="45">
        <v>45009</v>
      </c>
    </row>
    <row r="120" spans="1:7" x14ac:dyDescent="0.3">
      <c r="B120" t="s">
        <v>1092</v>
      </c>
      <c r="C120" s="19">
        <v>8346.6299999999992</v>
      </c>
      <c r="D120" s="12">
        <v>1212</v>
      </c>
      <c r="E120" s="62">
        <f>_xlfn.PERCENTOF(C120,_2023[[#Totals],[Pajamos]])</f>
        <v>3.8868842549497811E-4</v>
      </c>
      <c r="F120" s="62">
        <f>_xlfn.PERCENTOF(D120,_2023[[#Totals],[Žiūrovų skaičius]])</f>
        <v>3.5136993688097138E-4</v>
      </c>
      <c r="G120" s="45">
        <v>44960</v>
      </c>
    </row>
    <row r="121" spans="1:7" x14ac:dyDescent="0.3">
      <c r="B121" t="s">
        <v>1093</v>
      </c>
      <c r="C121" s="19">
        <v>3258.39</v>
      </c>
      <c r="D121" s="12">
        <v>1314</v>
      </c>
      <c r="E121" s="62">
        <f>_xlfn.PERCENTOF(C121,_2023[[#Totals],[Pajamos]])</f>
        <v>1.5173770476810183E-4</v>
      </c>
      <c r="F121" s="62">
        <f>_xlfn.PERCENTOF(D121,_2023[[#Totals],[Žiūrovų skaičius]])</f>
        <v>3.8094067414323139E-4</v>
      </c>
      <c r="G121" s="45">
        <v>44869</v>
      </c>
    </row>
    <row r="122" spans="1:7" x14ac:dyDescent="0.3">
      <c r="B122" t="s">
        <v>1094</v>
      </c>
      <c r="C122" s="19">
        <v>662.6</v>
      </c>
      <c r="D122" s="12">
        <v>157</v>
      </c>
      <c r="E122" s="62">
        <f>_xlfn.PERCENTOF(C122,_2023[[#Totals],[Pajamos]])</f>
        <v>3.0856159999062201E-5</v>
      </c>
      <c r="F122" s="62">
        <f>_xlfn.PERCENTOF(D122,_2023[[#Totals],[Žiūrovų skaičius]])</f>
        <v>4.5515742648772699E-5</v>
      </c>
      <c r="G122" s="45">
        <v>44792</v>
      </c>
    </row>
    <row r="123" spans="1:7" x14ac:dyDescent="0.3">
      <c r="A123" t="s">
        <v>1095</v>
      </c>
      <c r="B123">
        <f>COUNTA(B105:B122)</f>
        <v>18</v>
      </c>
      <c r="C123" s="19">
        <v>1910678.18</v>
      </c>
      <c r="D123" s="12">
        <v>288287</v>
      </c>
      <c r="E123" s="62">
        <f>_xlfn.PERCENTOF(C123,_2023[[#Totals],[Pajamos]])</f>
        <v>8.8977047432533901E-2</v>
      </c>
      <c r="F123" s="62">
        <f>_xlfn.PERCENTOF(D123,_2023[[#Totals],[Žiūrovų skaičius]])</f>
        <v>8.3577050324756277E-2</v>
      </c>
    </row>
    <row r="124" spans="1:7" x14ac:dyDescent="0.3">
      <c r="A124" t="s">
        <v>73</v>
      </c>
      <c r="B124" t="s">
        <v>1096</v>
      </c>
      <c r="C124" s="19">
        <v>309954.15999999997</v>
      </c>
      <c r="D124" s="12">
        <v>59850</v>
      </c>
      <c r="E124" s="62">
        <f>_xlfn.PERCENTOF(C124,_2023[[#Totals],[Pajamos]])</f>
        <v>1.4434040376297802E-2</v>
      </c>
      <c r="F124" s="62">
        <f>_xlfn.PERCENTOF(D124,_2023[[#Totals],[Žiūrovų skaičius]])</f>
        <v>1.7351064952414307E-2</v>
      </c>
      <c r="G124" s="45">
        <v>45226</v>
      </c>
    </row>
    <row r="125" spans="1:7" x14ac:dyDescent="0.3">
      <c r="B125" t="s">
        <v>1097</v>
      </c>
      <c r="C125" s="19">
        <v>238066.52</v>
      </c>
      <c r="D125" s="12">
        <v>32982</v>
      </c>
      <c r="E125" s="62">
        <f>_xlfn.PERCENTOF(C125,_2023[[#Totals],[Pajamos]])</f>
        <v>1.1086354711047299E-2</v>
      </c>
      <c r="F125" s="62">
        <f>_xlfn.PERCENTOF(D125,_2023[[#Totals],[Žiūrovų skaičius]])</f>
        <v>9.5617848665084156E-3</v>
      </c>
      <c r="G125" s="45">
        <v>45219</v>
      </c>
    </row>
    <row r="126" spans="1:7" x14ac:dyDescent="0.3">
      <c r="B126" t="s">
        <v>1098</v>
      </c>
      <c r="C126" s="19">
        <v>196168.97</v>
      </c>
      <c r="D126" s="12">
        <v>28657</v>
      </c>
      <c r="E126" s="62">
        <f>_xlfn.PERCENTOF(C126,_2023[[#Totals],[Pajamos]])</f>
        <v>9.1352567539559806E-3</v>
      </c>
      <c r="F126" s="62">
        <f>_xlfn.PERCENTOF(D126,_2023[[#Totals],[Žiūrovų skaičius]])</f>
        <v>8.3079276247508237E-3</v>
      </c>
      <c r="G126" s="45">
        <v>45121</v>
      </c>
    </row>
    <row r="127" spans="1:7" x14ac:dyDescent="0.3">
      <c r="B127" t="s">
        <v>1099</v>
      </c>
      <c r="C127" s="19">
        <v>172019.87</v>
      </c>
      <c r="D127" s="12">
        <v>26532</v>
      </c>
      <c r="E127" s="62">
        <f>_xlfn.PERCENTOF(C127,_2023[[#Totals],[Pajamos]])</f>
        <v>8.0106740593689704E-3</v>
      </c>
      <c r="F127" s="62">
        <f>_xlfn.PERCENTOF(D127,_2023[[#Totals],[Žiūrovų skaičius]])</f>
        <v>7.6918705984537405E-3</v>
      </c>
      <c r="G127" s="45">
        <v>45086</v>
      </c>
    </row>
    <row r="128" spans="1:7" x14ac:dyDescent="0.3">
      <c r="B128" t="s">
        <v>1100</v>
      </c>
      <c r="C128" s="19">
        <v>119881.64</v>
      </c>
      <c r="D128" s="12">
        <v>16876</v>
      </c>
      <c r="E128" s="62">
        <f>_xlfn.PERCENTOF(C128,_2023[[#Totals],[Pajamos]])</f>
        <v>5.5826849755357304E-3</v>
      </c>
      <c r="F128" s="62">
        <f>_xlfn.PERCENTOF(D128,_2023[[#Totals],[Žiūrovų skaičius]])</f>
        <v>4.8925074709597963E-3</v>
      </c>
      <c r="G128" s="45">
        <v>44995</v>
      </c>
    </row>
    <row r="129" spans="1:7" x14ac:dyDescent="0.3">
      <c r="B129" t="s">
        <v>1101</v>
      </c>
      <c r="C129" s="19">
        <v>99529.04</v>
      </c>
      <c r="D129" s="12">
        <v>15010</v>
      </c>
      <c r="E129" s="62">
        <f>_xlfn.PERCENTOF(C129,_2023[[#Totals],[Pajamos]])</f>
        <v>4.6348988572186252E-3</v>
      </c>
      <c r="F129" s="62">
        <f>_xlfn.PERCENTOF(D129,_2023[[#Totals],[Žiūrovų skaičius]])</f>
        <v>4.3515369245737462E-3</v>
      </c>
      <c r="G129" s="45">
        <v>44946</v>
      </c>
    </row>
    <row r="130" spans="1:7" x14ac:dyDescent="0.3">
      <c r="B130" t="s">
        <v>1102</v>
      </c>
      <c r="C130" s="19">
        <v>76883.77</v>
      </c>
      <c r="D130" s="12">
        <v>15191</v>
      </c>
      <c r="E130" s="62">
        <f>_xlfn.PERCENTOF(C130,_2023[[#Totals],[Pajamos]])</f>
        <v>3.5803469792500733E-3</v>
      </c>
      <c r="F130" s="62">
        <f>_xlfn.PERCENTOF(D130,_2023[[#Totals],[Žiūrovų skaičius]])</f>
        <v>4.4040104877548156E-3</v>
      </c>
      <c r="G130" s="45">
        <v>45142</v>
      </c>
    </row>
    <row r="131" spans="1:7" x14ac:dyDescent="0.3">
      <c r="B131" t="s">
        <v>1103</v>
      </c>
      <c r="C131" s="19">
        <v>68203.48</v>
      </c>
      <c r="D131" s="12">
        <v>10276</v>
      </c>
      <c r="E131" s="62">
        <f>_xlfn.PERCENTOF(C131,_2023[[#Totals],[Pajamos]])</f>
        <v>3.1761205725518238E-3</v>
      </c>
      <c r="F131" s="62">
        <f>_xlfn.PERCENTOF(D131,_2023[[#Totals],[Žiūrovų skaičius]])</f>
        <v>2.979106824578269E-3</v>
      </c>
      <c r="G131" s="45">
        <v>45016</v>
      </c>
    </row>
    <row r="132" spans="1:7" x14ac:dyDescent="0.3">
      <c r="B132" t="s">
        <v>1104</v>
      </c>
      <c r="C132" s="19">
        <v>2180.6</v>
      </c>
      <c r="D132" s="12">
        <v>530</v>
      </c>
      <c r="E132" s="62">
        <f>_xlfn.PERCENTOF(C132,_2023[[#Totals],[Pajamos]])</f>
        <v>1.0154684952302298E-4</v>
      </c>
      <c r="F132" s="62">
        <f>_xlfn.PERCENTOF(D132,_2023[[#Totals],[Žiūrovų skaičius]])</f>
        <v>1.5365187008821356E-4</v>
      </c>
      <c r="G132" s="45">
        <v>44568</v>
      </c>
    </row>
    <row r="133" spans="1:7" x14ac:dyDescent="0.3">
      <c r="B133" t="s">
        <v>1105</v>
      </c>
      <c r="C133" s="19">
        <v>1062.4000000000001</v>
      </c>
      <c r="D133" s="12">
        <v>434</v>
      </c>
      <c r="E133" s="62">
        <f>_xlfn.PERCENTOF(C133,_2023[[#Totals],[Pajamos]])</f>
        <v>4.94741690054387E-5</v>
      </c>
      <c r="F133" s="62">
        <f>_xlfn.PERCENTOF(D133,_2023[[#Totals],[Žiūrovų skaičius]])</f>
        <v>1.2582058795902772E-4</v>
      </c>
      <c r="G133" s="45">
        <v>44652</v>
      </c>
    </row>
    <row r="134" spans="1:7" x14ac:dyDescent="0.3">
      <c r="B134" t="s">
        <v>1106</v>
      </c>
      <c r="C134" s="19">
        <v>480.76</v>
      </c>
      <c r="D134" s="12">
        <v>69</v>
      </c>
      <c r="E134" s="62">
        <f>_xlfn.PERCENTOF(C134,_2023[[#Totals],[Pajamos]])</f>
        <v>2.2388179114321072E-5</v>
      </c>
      <c r="F134" s="62">
        <f>_xlfn.PERCENTOF(D134,_2023[[#Totals],[Žiūrovų skaičius]])</f>
        <v>2.0003734030352334E-5</v>
      </c>
      <c r="G134" s="45">
        <v>44708</v>
      </c>
    </row>
    <row r="135" spans="1:7" x14ac:dyDescent="0.3">
      <c r="A135" t="s">
        <v>1107</v>
      </c>
      <c r="B135">
        <f>COUNTA(B124:B134)</f>
        <v>11</v>
      </c>
      <c r="C135" s="19">
        <v>1284431.21</v>
      </c>
      <c r="D135" s="12">
        <v>206407</v>
      </c>
      <c r="E135" s="62">
        <f>_xlfn.PERCENTOF(C135,_2023[[#Totals],[Pajamos]])</f>
        <v>5.9813786482869086E-2</v>
      </c>
      <c r="F135" s="62">
        <f>_xlfn.PERCENTOF(D135,_2023[[#Totals],[Žiūrovų skaičius]])</f>
        <v>5.9839285942071503E-2</v>
      </c>
    </row>
    <row r="136" spans="1:7" x14ac:dyDescent="0.3">
      <c r="A136" t="s">
        <v>38</v>
      </c>
      <c r="B136" t="s">
        <v>1108</v>
      </c>
      <c r="C136" s="19">
        <v>770657.85</v>
      </c>
      <c r="D136" s="12">
        <v>116667</v>
      </c>
      <c r="E136" s="62">
        <f>_xlfn.PERCENTOF(C136,_2023[[#Totals],[Pajamos]])</f>
        <v>3.5888231095884814E-2</v>
      </c>
      <c r="F136" s="62">
        <f>_xlfn.PERCENTOF(D136,_2023[[#Totals],[Žiūrovų skaičius]])</f>
        <v>3.3822835335059649E-2</v>
      </c>
      <c r="G136" s="45">
        <v>44925</v>
      </c>
    </row>
    <row r="137" spans="1:7" x14ac:dyDescent="0.3">
      <c r="B137" t="s">
        <v>1109</v>
      </c>
      <c r="C137" s="19">
        <v>239429.62</v>
      </c>
      <c r="D137" s="12">
        <v>33824</v>
      </c>
      <c r="E137" s="62">
        <f>_xlfn.PERCENTOF(C137,_2023[[#Totals],[Pajamos]])</f>
        <v>1.114983196986819E-2</v>
      </c>
      <c r="F137" s="62">
        <f>_xlfn.PERCENTOF(D137,_2023[[#Totals],[Žiūrovų skaičius]])</f>
        <v>9.8058884035164828E-3</v>
      </c>
      <c r="G137" s="45">
        <v>45198</v>
      </c>
    </row>
    <row r="138" spans="1:7" x14ac:dyDescent="0.3">
      <c r="A138" t="s">
        <v>1110</v>
      </c>
      <c r="B138">
        <f>COUNTA(B136:B137)</f>
        <v>2</v>
      </c>
      <c r="C138" s="19">
        <v>1010087.47</v>
      </c>
      <c r="D138" s="12">
        <v>150491</v>
      </c>
      <c r="E138" s="62">
        <f>_xlfn.PERCENTOF(C138,_2023[[#Totals],[Pajamos]])</f>
        <v>4.7038063065752998E-2</v>
      </c>
      <c r="F138" s="62">
        <f>_xlfn.PERCENTOF(D138,_2023[[#Totals],[Žiūrovų skaičius]])</f>
        <v>4.3628723738576125E-2</v>
      </c>
    </row>
    <row r="139" spans="1:7" x14ac:dyDescent="0.3">
      <c r="A139" t="s">
        <v>160</v>
      </c>
      <c r="B139" t="s">
        <v>1111</v>
      </c>
      <c r="C139" s="19">
        <v>84938</v>
      </c>
      <c r="D139" s="12">
        <v>12507</v>
      </c>
      <c r="E139" s="62">
        <f>_xlfn.PERCENTOF(C139,_2023[[#Totals],[Pajamos]])</f>
        <v>3.9554188318749548E-3</v>
      </c>
      <c r="F139" s="62">
        <f>_xlfn.PERCENTOF(D139,_2023[[#Totals],[Žiūrovų skaičius]])</f>
        <v>3.6258942248929946E-3</v>
      </c>
      <c r="G139" s="45">
        <v>45184</v>
      </c>
    </row>
    <row r="140" spans="1:7" x14ac:dyDescent="0.3">
      <c r="B140" t="s">
        <v>1112</v>
      </c>
      <c r="C140" s="19">
        <v>68340</v>
      </c>
      <c r="D140" s="12">
        <v>14088</v>
      </c>
      <c r="E140" s="62">
        <f>_xlfn.PERCENTOF(C140,_2023[[#Totals],[Pajamos]])</f>
        <v>3.1824780777783136E-3</v>
      </c>
      <c r="F140" s="62">
        <f>_xlfn.PERCENTOF(D140,_2023[[#Totals],[Žiūrovų skaičius]])</f>
        <v>4.0842406524580236E-3</v>
      </c>
      <c r="G140" s="45">
        <v>44939</v>
      </c>
    </row>
    <row r="141" spans="1:7" x14ac:dyDescent="0.3">
      <c r="B141" t="s">
        <v>1113</v>
      </c>
      <c r="C141" s="19">
        <v>68064</v>
      </c>
      <c r="D141" s="12">
        <v>10613</v>
      </c>
      <c r="E141" s="62">
        <f>_xlfn.PERCENTOF(C141,_2023[[#Totals],[Pajamos]])</f>
        <v>3.1696252251375936E-3</v>
      </c>
      <c r="F141" s="62">
        <f>_xlfn.PERCENTOF(D141,_2023[[#Totals],[Žiūrovų skaičius]])</f>
        <v>3.0768062212192652E-3</v>
      </c>
      <c r="G141" s="45">
        <v>45163</v>
      </c>
    </row>
    <row r="142" spans="1:7" x14ac:dyDescent="0.3">
      <c r="B142" t="s">
        <v>1114</v>
      </c>
      <c r="C142" s="19">
        <v>53174</v>
      </c>
      <c r="D142" s="12">
        <v>8050</v>
      </c>
      <c r="E142" s="62">
        <f>_xlfn.PERCENTOF(C142,_2023[[#Totals],[Pajamos]])</f>
        <v>2.4762231388320757E-3</v>
      </c>
      <c r="F142" s="62">
        <f>_xlfn.PERCENTOF(D142,_2023[[#Totals],[Žiūrovų skaičius]])</f>
        <v>2.3337689702077721E-3</v>
      </c>
      <c r="G142" s="45">
        <v>45030</v>
      </c>
    </row>
    <row r="143" spans="1:7" x14ac:dyDescent="0.3">
      <c r="B143" t="s">
        <v>1115</v>
      </c>
      <c r="C143" s="19">
        <v>50434</v>
      </c>
      <c r="D143" s="12">
        <v>10953</v>
      </c>
      <c r="E143" s="62">
        <f>_xlfn.PERCENTOF(C143,_2023[[#Totals],[Pajamos]])</f>
        <v>2.3486259785582596E-3</v>
      </c>
      <c r="F143" s="62">
        <f>_xlfn.PERCENTOF(D143,_2023[[#Totals],[Žiūrovų skaičius]])</f>
        <v>3.1753753454267985E-3</v>
      </c>
      <c r="G143" s="45">
        <v>45128</v>
      </c>
    </row>
    <row r="144" spans="1:7" x14ac:dyDescent="0.3">
      <c r="B144" t="s">
        <v>1116</v>
      </c>
      <c r="C144" s="19">
        <v>41679</v>
      </c>
      <c r="D144" s="12">
        <v>8594</v>
      </c>
      <c r="E144" s="62">
        <f>_xlfn.PERCENTOF(C144,_2023[[#Totals],[Pajamos]])</f>
        <v>1.9409204536687493E-3</v>
      </c>
      <c r="F144" s="62">
        <f>_xlfn.PERCENTOF(D144,_2023[[#Totals],[Žiūrovų skaičius]])</f>
        <v>2.4914795689398254E-3</v>
      </c>
      <c r="G144" s="45">
        <v>45170</v>
      </c>
    </row>
    <row r="145" spans="2:7" x14ac:dyDescent="0.3">
      <c r="B145" t="s">
        <v>1117</v>
      </c>
      <c r="C145" s="19">
        <v>37029</v>
      </c>
      <c r="D145" s="12">
        <v>7527</v>
      </c>
      <c r="E145" s="62">
        <f>_xlfn.PERCENTOF(C145,_2023[[#Totals],[Pajamos]])</f>
        <v>1.7243778276566167E-3</v>
      </c>
      <c r="F145" s="62">
        <f>_xlfn.PERCENTOF(D145,_2023[[#Totals],[Žiūrovų skaičius]])</f>
        <v>2.1821464644414782E-3</v>
      </c>
      <c r="G145" s="45">
        <v>45191</v>
      </c>
    </row>
    <row r="146" spans="2:7" x14ac:dyDescent="0.3">
      <c r="B146" t="s">
        <v>1118</v>
      </c>
      <c r="C146" s="19">
        <v>33936</v>
      </c>
      <c r="D146" s="12">
        <v>6844</v>
      </c>
      <c r="E146" s="62">
        <f>_xlfn.PERCENTOF(C146,_2023[[#Totals],[Pajamos]])</f>
        <v>1.5803420551285462E-3</v>
      </c>
      <c r="F146" s="62">
        <f>_xlfn.PERCENTOF(D146,_2023[[#Totals],[Žiūrovų skaičius]])</f>
        <v>1.9841384884598749E-3</v>
      </c>
      <c r="G146" s="45">
        <v>45268</v>
      </c>
    </row>
    <row r="147" spans="2:7" x14ac:dyDescent="0.3">
      <c r="B147" t="s">
        <v>1119</v>
      </c>
      <c r="C147" s="19">
        <v>26765</v>
      </c>
      <c r="D147" s="12">
        <v>5701</v>
      </c>
      <c r="E147" s="62">
        <f>_xlfn.PERCENTOF(C147,_2023[[#Totals],[Pajamos]])</f>
        <v>1.246400728003169E-3</v>
      </c>
      <c r="F147" s="62">
        <f>_xlfn.PERCENTOF(D147,_2023[[#Totals],[Žiūrovų skaičius]])</f>
        <v>1.6527722856092557E-3</v>
      </c>
      <c r="G147" s="45">
        <v>44988</v>
      </c>
    </row>
    <row r="148" spans="2:7" x14ac:dyDescent="0.3">
      <c r="B148" t="s">
        <v>1120</v>
      </c>
      <c r="C148" s="19">
        <v>23477</v>
      </c>
      <c r="D148" s="12">
        <v>3517</v>
      </c>
      <c r="E148" s="62">
        <f>_xlfn.PERCENTOF(C148,_2023[[#Totals],[Pajamos]])</f>
        <v>1.0932841356745898E-3</v>
      </c>
      <c r="F148" s="62">
        <f>_xlfn.PERCENTOF(D148,_2023[[#Totals],[Žiūrovų skaičius]])</f>
        <v>1.0196106171702776E-3</v>
      </c>
      <c r="G148" s="45">
        <v>45170</v>
      </c>
    </row>
    <row r="149" spans="2:7" x14ac:dyDescent="0.3">
      <c r="B149" t="s">
        <v>1121</v>
      </c>
      <c r="C149" s="19">
        <v>22048</v>
      </c>
      <c r="D149" s="12">
        <v>3238</v>
      </c>
      <c r="E149" s="62">
        <f>_xlfn.PERCENTOF(C149,_2023[[#Totals],[Pajamos]])</f>
        <v>1.0267380254441946E-3</v>
      </c>
      <c r="F149" s="62">
        <f>_xlfn.PERCENTOF(D149,_2023[[#Totals],[Žiūrovų skaičius]])</f>
        <v>9.3872595348233124E-4</v>
      </c>
      <c r="G149" s="45">
        <v>44981</v>
      </c>
    </row>
    <row r="150" spans="2:7" x14ac:dyDescent="0.3">
      <c r="B150" t="s">
        <v>1122</v>
      </c>
      <c r="C150" s="19">
        <v>14104</v>
      </c>
      <c r="D150" s="12">
        <v>3105</v>
      </c>
      <c r="E150" s="62">
        <f>_xlfn.PERCENTOF(C150,_2023[[#Totals],[Pajamos]])</f>
        <v>6.5679939726346703E-4</v>
      </c>
      <c r="F150" s="62">
        <f>_xlfn.PERCENTOF(D150,_2023[[#Totals],[Žiūrovų skaičius]])</f>
        <v>9.0016803136585492E-4</v>
      </c>
      <c r="G150" s="45">
        <v>45037</v>
      </c>
    </row>
    <row r="151" spans="2:7" x14ac:dyDescent="0.3">
      <c r="B151" t="s">
        <v>1123</v>
      </c>
      <c r="C151" s="19">
        <v>11241</v>
      </c>
      <c r="D151" s="12">
        <v>1648</v>
      </c>
      <c r="E151" s="62">
        <f>_xlfn.PERCENTOF(C151,_2023[[#Totals],[Pajamos]])</f>
        <v>5.2347433526933021E-4</v>
      </c>
      <c r="F151" s="62">
        <f>_xlfn.PERCENTOF(D151,_2023[[#Totals],[Žiūrovų skaičius]])</f>
        <v>4.7777034321769052E-4</v>
      </c>
      <c r="G151" s="45">
        <v>45275</v>
      </c>
    </row>
    <row r="152" spans="2:7" x14ac:dyDescent="0.3">
      <c r="B152" t="s">
        <v>1124</v>
      </c>
      <c r="C152" s="19">
        <v>10995</v>
      </c>
      <c r="D152" s="12">
        <v>1718</v>
      </c>
      <c r="E152" s="62">
        <f>_xlfn.PERCENTOF(C152,_2023[[#Totals],[Pajamos]])</f>
        <v>5.1201853182868834E-4</v>
      </c>
      <c r="F152" s="62">
        <f>_xlfn.PERCENTOF(D152,_2023[[#Totals],[Žiūrovų skaičius]])</f>
        <v>4.9806398643688853E-4</v>
      </c>
      <c r="G152" s="45">
        <v>45254</v>
      </c>
    </row>
    <row r="153" spans="2:7" x14ac:dyDescent="0.3">
      <c r="B153" t="s">
        <v>1125</v>
      </c>
      <c r="C153" s="19">
        <v>10609</v>
      </c>
      <c r="D153" s="12">
        <v>2049</v>
      </c>
      <c r="E153" s="62">
        <f>_xlfn.PERCENTOF(C153,_2023[[#Totals],[Pajamos]])</f>
        <v>4.9404316545434781E-4</v>
      </c>
      <c r="F153" s="62">
        <f>_xlfn.PERCENTOF(D153,_2023[[#Totals],[Žiūrovų skaičius]])</f>
        <v>5.9402392794481057E-4</v>
      </c>
      <c r="G153" s="45">
        <v>45177</v>
      </c>
    </row>
    <row r="154" spans="2:7" x14ac:dyDescent="0.3">
      <c r="B154" t="s">
        <v>1126</v>
      </c>
      <c r="C154" s="19">
        <v>9387</v>
      </c>
      <c r="D154" s="12">
        <v>1564</v>
      </c>
      <c r="E154" s="62">
        <f>_xlfn.PERCENTOF(C154,_2023[[#Totals],[Pajamos]])</f>
        <v>4.3713669470449269E-4</v>
      </c>
      <c r="F154" s="62">
        <f>_xlfn.PERCENTOF(D154,_2023[[#Totals],[Žiūrovų skaičius]])</f>
        <v>4.5341797135465287E-4</v>
      </c>
      <c r="G154" s="45">
        <v>45058</v>
      </c>
    </row>
    <row r="155" spans="2:7" x14ac:dyDescent="0.3">
      <c r="B155" t="s">
        <v>1127</v>
      </c>
      <c r="C155" s="19">
        <v>7606</v>
      </c>
      <c r="D155" s="12">
        <v>1140</v>
      </c>
      <c r="E155" s="62">
        <f>_xlfn.PERCENTOF(C155,_2023[[#Totals],[Pajamos]])</f>
        <v>3.5419854052651234E-4</v>
      </c>
      <c r="F155" s="62">
        <f>_xlfn.PERCENTOF(D155,_2023[[#Totals],[Žiūrovų skaičius]])</f>
        <v>3.30496475284082E-4</v>
      </c>
      <c r="G155" s="45">
        <v>44967</v>
      </c>
    </row>
    <row r="156" spans="2:7" x14ac:dyDescent="0.3">
      <c r="B156" t="s">
        <v>1128</v>
      </c>
      <c r="C156" s="19">
        <v>6999</v>
      </c>
      <c r="D156" s="12">
        <v>1129</v>
      </c>
      <c r="E156" s="62">
        <f>_xlfn.PERCENTOF(C156,_2023[[#Totals],[Pajamos]])</f>
        <v>3.259315783782619E-4</v>
      </c>
      <c r="F156" s="62">
        <f>_xlfn.PERCENTOF(D156,_2023[[#Totals],[Žiūrovų skaičius]])</f>
        <v>3.2730747420677946E-4</v>
      </c>
      <c r="G156" s="45">
        <v>45212</v>
      </c>
    </row>
    <row r="157" spans="2:7" x14ac:dyDescent="0.3">
      <c r="B157" t="s">
        <v>1129</v>
      </c>
      <c r="C157" s="19">
        <v>4606</v>
      </c>
      <c r="D157" s="12">
        <v>1191</v>
      </c>
      <c r="E157" s="62">
        <f>_xlfn.PERCENTOF(C157,_2023[[#Totals],[Pajamos]])</f>
        <v>2.144936205186847E-4</v>
      </c>
      <c r="F157" s="62">
        <f>_xlfn.PERCENTOF(D157,_2023[[#Totals],[Žiūrovų skaičius]])</f>
        <v>3.4528184391521198E-4</v>
      </c>
      <c r="G157" s="45">
        <v>44911</v>
      </c>
    </row>
    <row r="158" spans="2:7" x14ac:dyDescent="0.3">
      <c r="B158" t="s">
        <v>1130</v>
      </c>
      <c r="C158" s="19">
        <v>2051</v>
      </c>
      <c r="D158" s="12">
        <v>401</v>
      </c>
      <c r="E158" s="62">
        <f>_xlfn.PERCENTOF(C158,_2023[[#Totals],[Pajamos]])</f>
        <v>9.551159697868483E-5</v>
      </c>
      <c r="F158" s="62">
        <f>_xlfn.PERCENTOF(D158,_2023[[#Totals],[Žiūrovų skaičius]])</f>
        <v>1.1625358472712008E-4</v>
      </c>
      <c r="G158" s="45">
        <v>44890</v>
      </c>
    </row>
    <row r="159" spans="2:7" x14ac:dyDescent="0.3">
      <c r="B159" t="s">
        <v>1131</v>
      </c>
      <c r="C159" s="19">
        <v>1902</v>
      </c>
      <c r="D159" s="12">
        <v>847</v>
      </c>
      <c r="E159" s="62">
        <f>_xlfn.PERCENTOF(C159,_2023[[#Totals],[Pajamos]])</f>
        <v>8.8572919284962719E-5</v>
      </c>
      <c r="F159" s="62">
        <f>_xlfn.PERCENTOF(D159,_2023[[#Totals],[Žiūrovų skaičius]])</f>
        <v>2.4555308295229605E-4</v>
      </c>
      <c r="G159" s="45">
        <v>44680</v>
      </c>
    </row>
    <row r="160" spans="2:7" x14ac:dyDescent="0.3">
      <c r="B160" t="s">
        <v>1132</v>
      </c>
      <c r="C160" s="19">
        <v>1784</v>
      </c>
      <c r="D160" s="12">
        <v>766</v>
      </c>
      <c r="E160" s="62">
        <f>_xlfn.PERCENTOF(C160,_2023[[#Totals],[Pajamos]])</f>
        <v>8.3077859097988174E-5</v>
      </c>
      <c r="F160" s="62">
        <f>_xlfn.PERCENTOF(D160,_2023[[#Totals],[Žiūrovų skaičius]])</f>
        <v>2.2207043865579546E-4</v>
      </c>
      <c r="G160" s="45">
        <v>44848</v>
      </c>
    </row>
    <row r="161" spans="1:7" x14ac:dyDescent="0.3">
      <c r="B161" t="s">
        <v>1133</v>
      </c>
      <c r="C161" s="19">
        <v>1610</v>
      </c>
      <c r="D161" s="12">
        <v>235</v>
      </c>
      <c r="E161" s="62">
        <f>_xlfn.PERCENTOF(C161,_2023[[#Totals],[Pajamos]])</f>
        <v>7.4974973737534172E-5</v>
      </c>
      <c r="F161" s="62">
        <f>_xlfn.PERCENTOF(D161,_2023[[#Totals],[Žiūrovų skaičius]])</f>
        <v>6.8128659378736205E-5</v>
      </c>
      <c r="G161" s="45">
        <v>44904</v>
      </c>
    </row>
    <row r="162" spans="1:7" x14ac:dyDescent="0.3">
      <c r="B162" t="s">
        <v>1134</v>
      </c>
      <c r="C162" s="19">
        <v>1493</v>
      </c>
      <c r="D162" s="12">
        <v>664</v>
      </c>
      <c r="E162" s="62">
        <f>_xlfn.PERCENTOF(C162,_2023[[#Totals],[Pajamos]])</f>
        <v>6.9526481857228893E-5</v>
      </c>
      <c r="F162" s="62">
        <f>_xlfn.PERCENTOF(D162,_2023[[#Totals],[Žiūrovų skaičius]])</f>
        <v>1.9249970139353548E-4</v>
      </c>
      <c r="G162" s="45">
        <v>44694</v>
      </c>
    </row>
    <row r="163" spans="1:7" x14ac:dyDescent="0.3">
      <c r="B163" t="s">
        <v>1135</v>
      </c>
      <c r="C163" s="19">
        <v>750</v>
      </c>
      <c r="D163" s="12">
        <v>103</v>
      </c>
      <c r="E163" s="62">
        <f>_xlfn.PERCENTOF(C163,_2023[[#Totals],[Pajamos]])</f>
        <v>3.492623000195691E-5</v>
      </c>
      <c r="F163" s="62">
        <f>_xlfn.PERCENTOF(D163,_2023[[#Totals],[Žiūrovų skaičius]])</f>
        <v>2.9860646451105657E-5</v>
      </c>
      <c r="G163" s="45">
        <v>44603</v>
      </c>
    </row>
    <row r="164" spans="1:7" x14ac:dyDescent="0.3">
      <c r="A164" t="s">
        <v>1136</v>
      </c>
      <c r="B164">
        <f>COUNTA(B139:B163)</f>
        <v>25</v>
      </c>
      <c r="C164" s="19">
        <v>595021</v>
      </c>
      <c r="D164" s="12">
        <v>108192</v>
      </c>
      <c r="E164" s="62">
        <f>_xlfn.PERCENTOF(C164,_2023[[#Totals],[Pajamos]])</f>
        <v>2.7709120402659205E-2</v>
      </c>
      <c r="F164" s="62">
        <f>_xlfn.PERCENTOF(D164,_2023[[#Totals],[Žiūrovų skaičius]])</f>
        <v>3.136585495959246E-2</v>
      </c>
    </row>
    <row r="165" spans="1:7" x14ac:dyDescent="0.3">
      <c r="A165" t="s">
        <v>119</v>
      </c>
      <c r="B165" t="s">
        <v>1137</v>
      </c>
      <c r="C165" s="19">
        <v>140740.51999999999</v>
      </c>
      <c r="D165" s="12">
        <v>29631</v>
      </c>
      <c r="E165" s="62">
        <f>_xlfn.PERCENTOF(C165,_2023[[#Totals],[Pajamos]])</f>
        <v>6.5540476961533549E-3</v>
      </c>
      <c r="F165" s="62">
        <f>_xlfn.PERCENTOF(D165,_2023[[#Totals],[Žiūrovų skaičius]])</f>
        <v>8.5902991746865213E-3</v>
      </c>
      <c r="G165" s="45">
        <v>44925</v>
      </c>
    </row>
    <row r="166" spans="1:7" x14ac:dyDescent="0.3">
      <c r="B166" t="s">
        <v>1138</v>
      </c>
      <c r="C166" s="19">
        <v>124988.43</v>
      </c>
      <c r="D166" s="12">
        <v>25144</v>
      </c>
      <c r="E166" s="62">
        <f>_xlfn.PERCENTOF(C166,_2023[[#Totals],[Pajamos]])</f>
        <v>5.8204995383513217E-3</v>
      </c>
      <c r="F166" s="62">
        <f>_xlfn.PERCENTOF(D166,_2023[[#Totals],[Žiūrovų skaičius]])</f>
        <v>7.289476644335928E-3</v>
      </c>
      <c r="G166" s="45">
        <v>45163</v>
      </c>
    </row>
    <row r="167" spans="1:7" x14ac:dyDescent="0.3">
      <c r="B167" t="s">
        <v>1139</v>
      </c>
      <c r="C167" s="19">
        <v>74223.97</v>
      </c>
      <c r="D167" s="12">
        <v>15814</v>
      </c>
      <c r="E167" s="62">
        <f>_xlfn.PERCENTOF(C167,_2023[[#Totals],[Pajamos]])</f>
        <v>3.456484597171133E-3</v>
      </c>
      <c r="F167" s="62">
        <f>_xlfn.PERCENTOF(D167,_2023[[#Totals],[Žiūrovų skaičius]])</f>
        <v>4.5846239124056783E-3</v>
      </c>
      <c r="G167" s="45">
        <v>44981</v>
      </c>
    </row>
    <row r="168" spans="1:7" x14ac:dyDescent="0.3">
      <c r="B168" t="s">
        <v>1140</v>
      </c>
      <c r="C168" s="19">
        <v>45939.839999999997</v>
      </c>
      <c r="D168" s="12">
        <v>9546</v>
      </c>
      <c r="E168" s="62">
        <f>_xlfn.PERCENTOF(C168,_2023[[#Totals],[Pajamos]])</f>
        <v>2.1393405574574669E-3</v>
      </c>
      <c r="F168" s="62">
        <f>_xlfn.PERCENTOF(D168,_2023[[#Totals],[Žiūrovų skaičius]])</f>
        <v>2.7674731167209184E-3</v>
      </c>
      <c r="G168" s="45">
        <v>45045</v>
      </c>
    </row>
    <row r="169" spans="1:7" x14ac:dyDescent="0.3">
      <c r="B169" t="s">
        <v>1141</v>
      </c>
      <c r="C169" s="19">
        <v>45453.79</v>
      </c>
      <c r="D169" s="12">
        <v>7426</v>
      </c>
      <c r="E169" s="62">
        <f>_xlfn.PERCENTOF(C169,_2023[[#Totals],[Pajamos]])</f>
        <v>2.1167060320008654E-3</v>
      </c>
      <c r="F169" s="62">
        <f>_xlfn.PERCENTOF(D169,_2023[[#Totals],[Žiūrovų skaičius]])</f>
        <v>2.152865636368064E-3</v>
      </c>
      <c r="G169" s="45">
        <v>44932</v>
      </c>
    </row>
    <row r="170" spans="1:7" x14ac:dyDescent="0.3">
      <c r="B170" t="s">
        <v>1142</v>
      </c>
      <c r="C170" s="19">
        <v>33742.620000000003</v>
      </c>
      <c r="D170" s="12">
        <v>5143</v>
      </c>
      <c r="E170" s="62">
        <f>_xlfn.PERCENTOF(C170,_2023[[#Totals],[Pajamos]])</f>
        <v>1.5713366759848419E-3</v>
      </c>
      <c r="F170" s="62">
        <f>_xlfn.PERCENTOF(D170,_2023[[#Totals],[Žiūrovų skaičius]])</f>
        <v>1.4910029582333631E-3</v>
      </c>
      <c r="G170" s="45">
        <v>45023</v>
      </c>
    </row>
    <row r="171" spans="1:7" x14ac:dyDescent="0.3">
      <c r="B171" t="s">
        <v>1143</v>
      </c>
      <c r="C171" s="19">
        <v>32326.9</v>
      </c>
      <c r="D171" s="12">
        <v>5048</v>
      </c>
      <c r="E171" s="62">
        <f>_xlfn.PERCENTOF(C171,_2023[[#Totals],[Pajamos]])</f>
        <v>1.5054089928670145E-3</v>
      </c>
      <c r="F171" s="62">
        <f>_xlfn.PERCENTOF(D171,_2023[[#Totals],[Žiūrovų skaičius]])</f>
        <v>1.4634615852930229E-3</v>
      </c>
      <c r="G171" s="45">
        <v>45198</v>
      </c>
    </row>
    <row r="172" spans="1:7" x14ac:dyDescent="0.3">
      <c r="B172" t="s">
        <v>1144</v>
      </c>
      <c r="C172" s="19">
        <v>18674.04</v>
      </c>
      <c r="D172" s="12">
        <v>2773</v>
      </c>
      <c r="E172" s="62">
        <f>_xlfn.PERCENTOF(C172,_2023[[#Totals],[Pajamos]])</f>
        <v>8.6961842147432458E-4</v>
      </c>
      <c r="F172" s="62">
        <f>_xlfn.PERCENTOF(D172,_2023[[#Totals],[Žiūrovų skaičius]])</f>
        <v>8.0391818066908726E-4</v>
      </c>
      <c r="G172" s="45">
        <v>45247</v>
      </c>
    </row>
    <row r="173" spans="1:7" x14ac:dyDescent="0.3">
      <c r="B173" t="s">
        <v>1145</v>
      </c>
      <c r="C173" s="19">
        <v>15600.72</v>
      </c>
      <c r="D173" s="12">
        <v>3012</v>
      </c>
      <c r="E173" s="62">
        <f>_xlfn.PERCENTOF(C173,_2023[[#Totals],[Pajamos]])</f>
        <v>7.2649911322150555E-4</v>
      </c>
      <c r="F173" s="62">
        <f>_xlfn.PERCENTOF(D173,_2023[[#Totals],[Žiūrovų skaičius]])</f>
        <v>8.7320647680320614E-4</v>
      </c>
      <c r="G173" s="45">
        <v>45289</v>
      </c>
    </row>
    <row r="174" spans="1:7" x14ac:dyDescent="0.3">
      <c r="B174" t="s">
        <v>1146</v>
      </c>
      <c r="C174" s="19">
        <v>13424.5</v>
      </c>
      <c r="D174" s="12">
        <v>2162</v>
      </c>
      <c r="E174" s="62">
        <f>_xlfn.PERCENTOF(C174,_2023[[#Totals],[Pajamos]])</f>
        <v>6.2515623288169405E-4</v>
      </c>
      <c r="F174" s="62">
        <f>_xlfn.PERCENTOF(D174,_2023[[#Totals],[Žiūrovų skaičius]])</f>
        <v>6.2678366628437306E-4</v>
      </c>
      <c r="G174" s="45">
        <v>44680</v>
      </c>
    </row>
    <row r="175" spans="1:7" x14ac:dyDescent="0.3">
      <c r="B175" t="s">
        <v>1147</v>
      </c>
      <c r="C175" s="19">
        <v>11362.47</v>
      </c>
      <c r="D175" s="12">
        <v>1872</v>
      </c>
      <c r="E175" s="62">
        <f>_xlfn.PERCENTOF(C175,_2023[[#Totals],[Pajamos]])</f>
        <v>5.2913098748044707E-4</v>
      </c>
      <c r="F175" s="62">
        <f>_xlfn.PERCENTOF(D175,_2023[[#Totals],[Žiūrovų skaičius]])</f>
        <v>5.427100015191242E-4</v>
      </c>
      <c r="G175" s="45">
        <v>45044</v>
      </c>
    </row>
    <row r="176" spans="1:7" x14ac:dyDescent="0.3">
      <c r="B176" t="s">
        <v>1148</v>
      </c>
      <c r="C176" s="19">
        <v>10595.1</v>
      </c>
      <c r="D176" s="12">
        <v>1615</v>
      </c>
      <c r="E176" s="62">
        <f>_xlfn.PERCENTOF(C176,_2023[[#Totals],[Pajamos]])</f>
        <v>4.9339586599164492E-4</v>
      </c>
      <c r="F176" s="62">
        <f>_xlfn.PERCENTOF(D176,_2023[[#Totals],[Žiūrovų skaičius]])</f>
        <v>4.6820333998578284E-4</v>
      </c>
      <c r="G176" s="45">
        <v>45079</v>
      </c>
    </row>
    <row r="177" spans="1:7" x14ac:dyDescent="0.3">
      <c r="B177" t="s">
        <v>1149</v>
      </c>
      <c r="C177" s="19">
        <v>8191.7</v>
      </c>
      <c r="D177" s="12">
        <v>1240</v>
      </c>
      <c r="E177" s="62">
        <f>_xlfn.PERCENTOF(C177,_2023[[#Totals],[Pajamos]])</f>
        <v>3.8147359774270723E-4</v>
      </c>
      <c r="F177" s="62">
        <f>_xlfn.PERCENTOF(D177,_2023[[#Totals],[Žiūrovų skaičius]])</f>
        <v>3.594873941686506E-4</v>
      </c>
      <c r="G177" s="45">
        <v>45268</v>
      </c>
    </row>
    <row r="178" spans="1:7" x14ac:dyDescent="0.3">
      <c r="B178" t="s">
        <v>1150</v>
      </c>
      <c r="C178" s="19">
        <v>7674.4</v>
      </c>
      <c r="D178" s="12">
        <v>1258</v>
      </c>
      <c r="E178" s="62">
        <f>_xlfn.PERCENTOF(C178,_2023[[#Totals],[Pajamos]])</f>
        <v>3.5738381270269081E-4</v>
      </c>
      <c r="F178" s="62">
        <f>_xlfn.PERCENTOF(D178,_2023[[#Totals],[Žiūrovų skaičius]])</f>
        <v>3.6470575956787295E-4</v>
      </c>
      <c r="G178" s="45">
        <v>45037</v>
      </c>
    </row>
    <row r="179" spans="1:7" x14ac:dyDescent="0.3">
      <c r="B179" t="s">
        <v>1151</v>
      </c>
      <c r="C179" s="19">
        <v>1827.07</v>
      </c>
      <c r="D179" s="12">
        <v>297</v>
      </c>
      <c r="E179" s="62">
        <f>_xlfn.PERCENTOF(C179,_2023[[#Totals],[Pajamos]])</f>
        <v>8.5083556066233883E-5</v>
      </c>
      <c r="F179" s="62">
        <f>_xlfn.PERCENTOF(D179,_2023[[#Totals],[Žiūrovų skaičius]])</f>
        <v>8.6103029087168735E-5</v>
      </c>
      <c r="G179" s="45">
        <v>44995</v>
      </c>
    </row>
    <row r="180" spans="1:7" x14ac:dyDescent="0.3">
      <c r="A180" t="s">
        <v>1152</v>
      </c>
      <c r="B180">
        <f>COUNTA(B165:B179)</f>
        <v>15</v>
      </c>
      <c r="C180" s="19">
        <v>584766.06999999995</v>
      </c>
      <c r="D180" s="12">
        <v>111981</v>
      </c>
      <c r="E180" s="62">
        <f>_xlfn.PERCENTOF(C180,_2023[[#Totals],[Pajamos]])</f>
        <v>2.7231565677547243E-2</v>
      </c>
      <c r="F180" s="62">
        <f>_xlfn.PERCENTOF(D180,_2023[[#Totals],[Žiūrovų skaičius]])</f>
        <v>3.2464320876128765E-2</v>
      </c>
    </row>
    <row r="181" spans="1:7" x14ac:dyDescent="0.3">
      <c r="A181" t="s">
        <v>101</v>
      </c>
      <c r="B181" t="s">
        <v>1153</v>
      </c>
      <c r="C181" s="19">
        <v>205284.34</v>
      </c>
      <c r="D181" s="12">
        <v>31716</v>
      </c>
      <c r="E181" s="62">
        <f>_xlfn.PERCENTOF(C181,_2023[[#Totals],[Pajamos]])</f>
        <v>9.5597440995198978E-3</v>
      </c>
      <c r="F181" s="62">
        <f>_xlfn.PERCENTOF(D181,_2023[[#Totals],[Žiūrovų skaičius]])</f>
        <v>9.1947598334297768E-3</v>
      </c>
      <c r="G181" s="45">
        <v>45191</v>
      </c>
    </row>
    <row r="182" spans="1:7" x14ac:dyDescent="0.3">
      <c r="B182" t="s">
        <v>1154</v>
      </c>
      <c r="C182" s="19">
        <v>129233.76</v>
      </c>
      <c r="D182" s="12">
        <v>19580</v>
      </c>
      <c r="E182" s="62">
        <f>_xlfn.PERCENTOF(C182,_2023[[#Totals],[Pajamos]])</f>
        <v>6.0181973677035979E-3</v>
      </c>
      <c r="F182" s="62">
        <f>_xlfn.PERCENTOF(D182,_2023[[#Totals],[Žiūrovų skaičius]])</f>
        <v>5.6764219175985311E-3</v>
      </c>
      <c r="G182" s="45">
        <v>44967</v>
      </c>
    </row>
    <row r="183" spans="1:7" x14ac:dyDescent="0.3">
      <c r="B183" t="s">
        <v>1155</v>
      </c>
      <c r="C183" s="19">
        <v>47755.47</v>
      </c>
      <c r="D183" s="12">
        <v>7694</v>
      </c>
      <c r="E183" s="62">
        <f>_xlfn.PERCENTOF(C183,_2023[[#Totals],[Pajamos]])</f>
        <v>2.2238913720954044E-3</v>
      </c>
      <c r="F183" s="62">
        <f>_xlfn.PERCENTOF(D183,_2023[[#Totals],[Žiūrovų skaičius]])</f>
        <v>2.2305612989787079E-3</v>
      </c>
      <c r="G183" s="45">
        <v>45012</v>
      </c>
    </row>
    <row r="184" spans="1:7" x14ac:dyDescent="0.3">
      <c r="B184" t="s">
        <v>1156</v>
      </c>
      <c r="C184" s="19">
        <v>44720.95</v>
      </c>
      <c r="D184" s="12">
        <v>7180</v>
      </c>
      <c r="E184" s="62">
        <f>_xlfn.PERCENTOF(C184,_2023[[#Totals],[Pajamos]])</f>
        <v>2.0825789141413532E-3</v>
      </c>
      <c r="F184" s="62">
        <f>_xlfn.PERCENTOF(D184,_2023[[#Totals],[Žiūrovų skaičius]])</f>
        <v>2.0815479759120252E-3</v>
      </c>
      <c r="G184" s="45">
        <v>45254</v>
      </c>
    </row>
    <row r="185" spans="1:7" x14ac:dyDescent="0.3">
      <c r="B185" t="s">
        <v>1157</v>
      </c>
      <c r="C185" s="19">
        <v>28282.74</v>
      </c>
      <c r="D185" s="12">
        <v>4541</v>
      </c>
      <c r="E185" s="62">
        <f>_xlfn.PERCENTOF(C185,_2023[[#Totals],[Pajamos]])</f>
        <v>1.3170793097673958E-3</v>
      </c>
      <c r="F185" s="62">
        <f>_xlfn.PERCENTOF(D185,_2023[[#Totals],[Žiūrovų skaičius]])</f>
        <v>1.31647762654826E-3</v>
      </c>
      <c r="G185" s="45">
        <v>45012</v>
      </c>
    </row>
    <row r="186" spans="1:7" x14ac:dyDescent="0.3">
      <c r="B186" t="s">
        <v>1158</v>
      </c>
      <c r="C186" s="19">
        <v>24771.95</v>
      </c>
      <c r="D186" s="12">
        <v>3956</v>
      </c>
      <c r="E186" s="62">
        <f>_xlfn.PERCENTOF(C186,_2023[[#Totals],[Pajamos]])</f>
        <v>1.1535877643959686E-3</v>
      </c>
      <c r="F186" s="62">
        <f>_xlfn.PERCENTOF(D186,_2023[[#Totals],[Žiūrovų skaičius]])</f>
        <v>1.1468807510735337E-3</v>
      </c>
      <c r="G186" s="45">
        <v>45275</v>
      </c>
    </row>
    <row r="187" spans="1:7" x14ac:dyDescent="0.3">
      <c r="B187" t="s">
        <v>1159</v>
      </c>
      <c r="C187" s="19">
        <v>24107.4</v>
      </c>
      <c r="D187" s="12">
        <v>4049</v>
      </c>
      <c r="E187" s="62">
        <f>_xlfn.PERCENTOF(C187,_2023[[#Totals],[Pajamos]])</f>
        <v>1.1226407961989014E-3</v>
      </c>
      <c r="F187" s="62">
        <f>_xlfn.PERCENTOF(D187,_2023[[#Totals],[Žiūrovų skaičius]])</f>
        <v>1.1738423056361826E-3</v>
      </c>
      <c r="G187" s="45">
        <v>45226</v>
      </c>
    </row>
    <row r="188" spans="1:7" x14ac:dyDescent="0.3">
      <c r="B188" t="s">
        <v>1160</v>
      </c>
      <c r="C188" s="19">
        <v>12238.82</v>
      </c>
      <c r="D188" s="12">
        <v>2178</v>
      </c>
      <c r="E188" s="62">
        <f>_xlfn.PERCENTOF(C188,_2023[[#Totals],[Pajamos]])</f>
        <v>5.6994112303006706E-4</v>
      </c>
      <c r="F188" s="62">
        <f>_xlfn.PERCENTOF(D188,_2023[[#Totals],[Žiūrovų skaičius]])</f>
        <v>6.3142221330590405E-4</v>
      </c>
      <c r="G188" s="45">
        <v>45012</v>
      </c>
    </row>
    <row r="189" spans="1:7" x14ac:dyDescent="0.3">
      <c r="B189" t="s">
        <v>1161</v>
      </c>
      <c r="C189" s="19">
        <v>11363.2</v>
      </c>
      <c r="D189" s="12">
        <v>1950</v>
      </c>
      <c r="E189" s="62">
        <f>_xlfn.PERCENTOF(C189,_2023[[#Totals],[Pajamos]])</f>
        <v>5.2916498234431575E-4</v>
      </c>
      <c r="F189" s="62">
        <f>_xlfn.PERCENTOF(D189,_2023[[#Totals],[Žiūrovų skaičius]])</f>
        <v>5.6532291824908771E-4</v>
      </c>
      <c r="G189" s="45">
        <v>45012</v>
      </c>
    </row>
    <row r="190" spans="1:7" x14ac:dyDescent="0.3">
      <c r="B190" t="s">
        <v>1162</v>
      </c>
      <c r="C190" s="19">
        <v>11071.51</v>
      </c>
      <c r="D190" s="12">
        <v>1958</v>
      </c>
      <c r="E190" s="62">
        <f>_xlfn.PERCENTOF(C190,_2023[[#Totals],[Pajamos]])</f>
        <v>5.1558147297195466E-4</v>
      </c>
      <c r="F190" s="62">
        <f>_xlfn.PERCENTOF(D190,_2023[[#Totals],[Žiūrovų skaičius]])</f>
        <v>5.6764219175985315E-4</v>
      </c>
      <c r="G190" s="45">
        <v>45012</v>
      </c>
    </row>
    <row r="191" spans="1:7" x14ac:dyDescent="0.3">
      <c r="B191" t="s">
        <v>1163</v>
      </c>
      <c r="C191" s="19">
        <v>6883.44</v>
      </c>
      <c r="D191" s="12">
        <v>1240</v>
      </c>
      <c r="E191" s="62">
        <f>_xlfn.PERCENTOF(C191,_2023[[#Totals],[Pajamos]])</f>
        <v>3.2055014485956034E-4</v>
      </c>
      <c r="F191" s="62">
        <f>_xlfn.PERCENTOF(D191,_2023[[#Totals],[Žiūrovų skaičius]])</f>
        <v>3.594873941686506E-4</v>
      </c>
      <c r="G191" s="45">
        <v>45012</v>
      </c>
    </row>
    <row r="192" spans="1:7" x14ac:dyDescent="0.3">
      <c r="B192" t="s">
        <v>1164</v>
      </c>
      <c r="C192" s="19">
        <v>4074.7</v>
      </c>
      <c r="D192" s="12">
        <v>720</v>
      </c>
      <c r="E192" s="62">
        <f>_xlfn.PERCENTOF(C192,_2023[[#Totals],[Pajamos]])</f>
        <v>1.8975187918529842E-4</v>
      </c>
      <c r="F192" s="62">
        <f>_xlfn.PERCENTOF(D192,_2023[[#Totals],[Žiūrovų skaičius]])</f>
        <v>2.0873461596889392E-4</v>
      </c>
      <c r="G192" s="45">
        <v>45051</v>
      </c>
    </row>
    <row r="193" spans="2:7" x14ac:dyDescent="0.3">
      <c r="B193" t="s">
        <v>1165</v>
      </c>
      <c r="C193" s="19">
        <v>2302.1</v>
      </c>
      <c r="D193" s="12">
        <v>437</v>
      </c>
      <c r="E193" s="62">
        <f>_xlfn.PERCENTOF(C193,_2023[[#Totals],[Pajamos]])</f>
        <v>1.0720489878334E-4</v>
      </c>
      <c r="F193" s="62">
        <f>_xlfn.PERCENTOF(D193,_2023[[#Totals],[Žiūrovų skaičius]])</f>
        <v>1.2669031552556476E-4</v>
      </c>
      <c r="G193" s="45">
        <v>45156</v>
      </c>
    </row>
    <row r="194" spans="2:7" x14ac:dyDescent="0.3">
      <c r="B194" t="s">
        <v>1166</v>
      </c>
      <c r="C194" s="19">
        <v>2051.0100000000002</v>
      </c>
      <c r="D194" s="12">
        <v>549</v>
      </c>
      <c r="E194" s="62">
        <f>_xlfn.PERCENTOF(C194,_2023[[#Totals],[Pajamos]])</f>
        <v>9.5512062661751537E-5</v>
      </c>
      <c r="F194" s="62">
        <f>_xlfn.PERCENTOF(D194,_2023[[#Totals],[Žiūrovų skaičius]])</f>
        <v>1.591601446762816E-4</v>
      </c>
      <c r="G194" s="45">
        <v>44834</v>
      </c>
    </row>
    <row r="195" spans="2:7" x14ac:dyDescent="0.3">
      <c r="B195" t="s">
        <v>1167</v>
      </c>
      <c r="C195" s="19">
        <v>2026.15</v>
      </c>
      <c r="D195" s="12">
        <v>402</v>
      </c>
      <c r="E195" s="62">
        <f>_xlfn.PERCENTOF(C195,_2023[[#Totals],[Pajamos]])</f>
        <v>9.4354374557953336E-5</v>
      </c>
      <c r="F195" s="62">
        <f>_xlfn.PERCENTOF(D195,_2023[[#Totals],[Žiūrovų skaičius]])</f>
        <v>1.1654349391596576E-4</v>
      </c>
      <c r="G195" s="45">
        <v>44655</v>
      </c>
    </row>
    <row r="196" spans="2:7" x14ac:dyDescent="0.3">
      <c r="B196" t="s">
        <v>1168</v>
      </c>
      <c r="C196" s="19">
        <v>2002</v>
      </c>
      <c r="D196" s="12">
        <v>381</v>
      </c>
      <c r="E196" s="62">
        <f>_xlfn.PERCENTOF(C196,_2023[[#Totals],[Pajamos]])</f>
        <v>9.3229749951890314E-5</v>
      </c>
      <c r="F196" s="62">
        <f>_xlfn.PERCENTOF(D196,_2023[[#Totals],[Žiūrovų skaičius]])</f>
        <v>1.1045540095020636E-4</v>
      </c>
      <c r="G196" s="45">
        <v>45012</v>
      </c>
    </row>
    <row r="197" spans="2:7" x14ac:dyDescent="0.3">
      <c r="B197" t="s">
        <v>1169</v>
      </c>
      <c r="C197" s="19">
        <v>1796.08</v>
      </c>
      <c r="D197" s="12">
        <v>383</v>
      </c>
      <c r="E197" s="62">
        <f>_xlfn.PERCENTOF(C197,_2023[[#Totals],[Pajamos]])</f>
        <v>8.3640404242553025E-5</v>
      </c>
      <c r="F197" s="62">
        <f>_xlfn.PERCENTOF(D197,_2023[[#Totals],[Žiūrovų skaičius]])</f>
        <v>1.1103521932789773E-4</v>
      </c>
      <c r="G197" s="45">
        <v>45282</v>
      </c>
    </row>
    <row r="198" spans="2:7" x14ac:dyDescent="0.3">
      <c r="B198" t="s">
        <v>1170</v>
      </c>
      <c r="C198" s="19">
        <v>1543</v>
      </c>
      <c r="D198" s="12">
        <v>362</v>
      </c>
      <c r="E198" s="62">
        <f>_xlfn.PERCENTOF(C198,_2023[[#Totals],[Pajamos]])</f>
        <v>7.1854897190692691E-5</v>
      </c>
      <c r="F198" s="62">
        <f>_xlfn.PERCENTOF(D198,_2023[[#Totals],[Žiūrovų skaičius]])</f>
        <v>1.0494712636213832E-4</v>
      </c>
      <c r="G198" s="45">
        <v>45065</v>
      </c>
    </row>
    <row r="199" spans="2:7" x14ac:dyDescent="0.3">
      <c r="B199" t="s">
        <v>1171</v>
      </c>
      <c r="C199" s="19">
        <v>1383.45</v>
      </c>
      <c r="D199" s="12">
        <v>257</v>
      </c>
      <c r="E199" s="62">
        <f>_xlfn.PERCENTOF(C199,_2023[[#Totals],[Pajamos]])</f>
        <v>6.4424923861609724E-5</v>
      </c>
      <c r="F199" s="62">
        <f>_xlfn.PERCENTOF(D199,_2023[[#Totals],[Žiūrovų skaičius]])</f>
        <v>7.4506661533341298E-5</v>
      </c>
      <c r="G199" s="45">
        <v>45012</v>
      </c>
    </row>
    <row r="200" spans="2:7" x14ac:dyDescent="0.3">
      <c r="B200" t="s">
        <v>1172</v>
      </c>
      <c r="C200" s="19">
        <v>1256.0999999999999</v>
      </c>
      <c r="D200" s="12">
        <v>347</v>
      </c>
      <c r="E200" s="62">
        <f>_xlfn.PERCENTOF(C200,_2023[[#Totals],[Pajamos]])</f>
        <v>5.8494450007277426E-5</v>
      </c>
      <c r="F200" s="62">
        <f>_xlfn.PERCENTOF(D200,_2023[[#Totals],[Žiūrovų skaičius]])</f>
        <v>1.0059848852945303E-4</v>
      </c>
      <c r="G200" s="45">
        <v>43987</v>
      </c>
    </row>
    <row r="201" spans="2:7" x14ac:dyDescent="0.3">
      <c r="B201" t="s">
        <v>1173</v>
      </c>
      <c r="C201" s="19">
        <v>877.5</v>
      </c>
      <c r="D201" s="12">
        <v>183</v>
      </c>
      <c r="E201" s="62">
        <f>_xlfn.PERCENTOF(C201,_2023[[#Totals],[Pajamos]])</f>
        <v>4.0863689102289586E-5</v>
      </c>
      <c r="F201" s="62">
        <f>_xlfn.PERCENTOF(D201,_2023[[#Totals],[Žiūrovų skaičius]])</f>
        <v>5.3053381558760534E-5</v>
      </c>
      <c r="G201" s="45">
        <v>45012</v>
      </c>
    </row>
    <row r="202" spans="2:7" x14ac:dyDescent="0.3">
      <c r="B202" t="s">
        <v>1174</v>
      </c>
      <c r="C202" s="19">
        <v>876</v>
      </c>
      <c r="D202" s="12">
        <v>164</v>
      </c>
      <c r="E202" s="62">
        <f>_xlfn.PERCENTOF(C202,_2023[[#Totals],[Pajamos]])</f>
        <v>4.0793836642285671E-5</v>
      </c>
      <c r="F202" s="62">
        <f>_xlfn.PERCENTOF(D202,_2023[[#Totals],[Žiūrovų skaičius]])</f>
        <v>4.7545106970692503E-5</v>
      </c>
      <c r="G202" s="45">
        <v>43560</v>
      </c>
    </row>
    <row r="203" spans="2:7" x14ac:dyDescent="0.3">
      <c r="B203" t="s">
        <v>1175</v>
      </c>
      <c r="C203" s="19">
        <v>861.4</v>
      </c>
      <c r="D203" s="12">
        <v>176</v>
      </c>
      <c r="E203" s="62">
        <f>_xlfn.PERCENTOF(C203,_2023[[#Totals],[Pajamos]])</f>
        <v>4.0113939364914244E-5</v>
      </c>
      <c r="F203" s="62">
        <f>_xlfn.PERCENTOF(D203,_2023[[#Totals],[Žiūrovų skaičius]])</f>
        <v>5.102401723684073E-5</v>
      </c>
      <c r="G203" s="45">
        <v>45012</v>
      </c>
    </row>
    <row r="204" spans="2:7" x14ac:dyDescent="0.3">
      <c r="B204" t="s">
        <v>1176</v>
      </c>
      <c r="C204" s="19">
        <v>845.1</v>
      </c>
      <c r="D204" s="12">
        <v>167</v>
      </c>
      <c r="E204" s="62">
        <f>_xlfn.PERCENTOF(C204,_2023[[#Totals],[Pajamos]])</f>
        <v>3.9354875966205045E-5</v>
      </c>
      <c r="F204" s="62">
        <f>_xlfn.PERCENTOF(D204,_2023[[#Totals],[Žiūrovų skaičius]])</f>
        <v>4.8414834537229558E-5</v>
      </c>
      <c r="G204" s="45">
        <v>45012</v>
      </c>
    </row>
    <row r="205" spans="2:7" x14ac:dyDescent="0.3">
      <c r="B205" t="s">
        <v>1177</v>
      </c>
      <c r="C205" s="19">
        <v>830.4</v>
      </c>
      <c r="D205" s="12">
        <v>112</v>
      </c>
      <c r="E205" s="62">
        <f>_xlfn.PERCENTOF(C205,_2023[[#Totals],[Pajamos]])</f>
        <v>3.8670321858166693E-5</v>
      </c>
      <c r="F205" s="62">
        <f>_xlfn.PERCENTOF(D205,_2023[[#Totals],[Žiūrovų skaičius]])</f>
        <v>3.2469829150716833E-5</v>
      </c>
      <c r="G205" s="45">
        <v>45303</v>
      </c>
    </row>
    <row r="206" spans="2:7" x14ac:dyDescent="0.3">
      <c r="B206" t="s">
        <v>1178</v>
      </c>
      <c r="C206" s="19">
        <v>658</v>
      </c>
      <c r="D206" s="12">
        <v>166</v>
      </c>
      <c r="E206" s="62">
        <f>_xlfn.PERCENTOF(C206,_2023[[#Totals],[Pajamos]])</f>
        <v>3.0641945788383531E-5</v>
      </c>
      <c r="F206" s="62">
        <f>_xlfn.PERCENTOF(D206,_2023[[#Totals],[Žiūrovų skaičius]])</f>
        <v>4.8124925348383871E-5</v>
      </c>
      <c r="G206" s="45">
        <v>43574</v>
      </c>
    </row>
    <row r="207" spans="2:7" x14ac:dyDescent="0.3">
      <c r="B207" t="s">
        <v>1179</v>
      </c>
      <c r="C207" s="19">
        <v>583</v>
      </c>
      <c r="D207" s="12">
        <v>86</v>
      </c>
      <c r="E207" s="62">
        <f>_xlfn.PERCENTOF(C207,_2023[[#Totals],[Pajamos]])</f>
        <v>2.7149322788187838E-5</v>
      </c>
      <c r="F207" s="62">
        <f>_xlfn.PERCENTOF(D207,_2023[[#Totals],[Žiūrovų skaičius]])</f>
        <v>2.4932190240728994E-5</v>
      </c>
      <c r="G207" s="45">
        <v>44655</v>
      </c>
    </row>
    <row r="208" spans="2:7" x14ac:dyDescent="0.3">
      <c r="B208" t="s">
        <v>1180</v>
      </c>
      <c r="C208" s="19">
        <v>577</v>
      </c>
      <c r="D208" s="12">
        <v>105</v>
      </c>
      <c r="E208" s="62">
        <f>_xlfn.PERCENTOF(C208,_2023[[#Totals],[Pajamos]])</f>
        <v>2.6869912948172182E-5</v>
      </c>
      <c r="F208" s="62">
        <f>_xlfn.PERCENTOF(D208,_2023[[#Totals],[Žiūrovų skaičius]])</f>
        <v>3.0440464828797028E-5</v>
      </c>
      <c r="G208" s="45">
        <v>45012</v>
      </c>
    </row>
    <row r="209" spans="2:7" x14ac:dyDescent="0.3">
      <c r="B209" t="s">
        <v>1181</v>
      </c>
      <c r="C209" s="19">
        <v>561.70000000000005</v>
      </c>
      <c r="D209" s="12">
        <v>88</v>
      </c>
      <c r="E209" s="62">
        <f>_xlfn.PERCENTOF(C209,_2023[[#Totals],[Pajamos]])</f>
        <v>2.6157417856132264E-5</v>
      </c>
      <c r="F209" s="62">
        <f>_xlfn.PERCENTOF(D209,_2023[[#Totals],[Žiūrovų skaičius]])</f>
        <v>2.5512008618420365E-5</v>
      </c>
      <c r="G209" s="45">
        <v>44655</v>
      </c>
    </row>
    <row r="210" spans="2:7" x14ac:dyDescent="0.3">
      <c r="B210" t="s">
        <v>1182</v>
      </c>
      <c r="C210" s="19">
        <v>526</v>
      </c>
      <c r="D210" s="12">
        <v>106</v>
      </c>
      <c r="E210" s="62">
        <f>_xlfn.PERCENTOF(C210,_2023[[#Totals],[Pajamos]])</f>
        <v>2.4494929308039114E-5</v>
      </c>
      <c r="F210" s="62">
        <f>_xlfn.PERCENTOF(D210,_2023[[#Totals],[Žiūrovų skaičius]])</f>
        <v>3.0730374017642716E-5</v>
      </c>
      <c r="G210" s="45">
        <v>43987</v>
      </c>
    </row>
    <row r="211" spans="2:7" x14ac:dyDescent="0.3">
      <c r="B211" t="s">
        <v>1183</v>
      </c>
      <c r="C211" s="19">
        <v>485</v>
      </c>
      <c r="D211" s="12">
        <v>123</v>
      </c>
      <c r="E211" s="62">
        <f>_xlfn.PERCENTOF(C211,_2023[[#Totals],[Pajamos]])</f>
        <v>2.2585628734598803E-5</v>
      </c>
      <c r="F211" s="62">
        <f>_xlfn.PERCENTOF(D211,_2023[[#Totals],[Žiūrovų skaičius]])</f>
        <v>3.5658830228019372E-5</v>
      </c>
      <c r="G211" s="45">
        <v>44316</v>
      </c>
    </row>
    <row r="212" spans="2:7" x14ac:dyDescent="0.3">
      <c r="B212" t="s">
        <v>1184</v>
      </c>
      <c r="C212" s="19">
        <v>465.1</v>
      </c>
      <c r="D212" s="12">
        <v>93</v>
      </c>
      <c r="E212" s="62">
        <f>_xlfn.PERCENTOF(C212,_2023[[#Totals],[Pajamos]])</f>
        <v>2.1658919431880215E-5</v>
      </c>
      <c r="F212" s="62">
        <f>_xlfn.PERCENTOF(D212,_2023[[#Totals],[Žiūrovų skaičius]])</f>
        <v>2.6961554562648795E-5</v>
      </c>
      <c r="G212" s="45">
        <v>45012</v>
      </c>
    </row>
    <row r="213" spans="2:7" x14ac:dyDescent="0.3">
      <c r="B213" t="s">
        <v>1185</v>
      </c>
      <c r="C213" s="19">
        <v>445</v>
      </c>
      <c r="D213" s="12">
        <v>67</v>
      </c>
      <c r="E213" s="62">
        <f>_xlfn.PERCENTOF(C213,_2023[[#Totals],[Pajamos]])</f>
        <v>2.0722896467827766E-5</v>
      </c>
      <c r="F213" s="62">
        <f>_xlfn.PERCENTOF(D213,_2023[[#Totals],[Žiūrovų skaičius]])</f>
        <v>1.9423915652660959E-5</v>
      </c>
      <c r="G213" s="45">
        <v>44470</v>
      </c>
    </row>
    <row r="214" spans="2:7" x14ac:dyDescent="0.3">
      <c r="B214" t="s">
        <v>1186</v>
      </c>
      <c r="C214" s="19">
        <v>424</v>
      </c>
      <c r="D214" s="12">
        <v>83</v>
      </c>
      <c r="E214" s="62">
        <f>_xlfn.PERCENTOF(C214,_2023[[#Totals],[Pajamos]])</f>
        <v>1.9744962027772975E-5</v>
      </c>
      <c r="F214" s="62">
        <f>_xlfn.PERCENTOF(D214,_2023[[#Totals],[Žiūrovų skaičius]])</f>
        <v>2.4062462674191935E-5</v>
      </c>
      <c r="G214" s="45">
        <v>43987</v>
      </c>
    </row>
    <row r="215" spans="2:7" x14ac:dyDescent="0.3">
      <c r="B215" t="s">
        <v>1187</v>
      </c>
      <c r="C215" s="19">
        <v>408.65</v>
      </c>
      <c r="D215" s="12">
        <v>108</v>
      </c>
      <c r="E215" s="62">
        <f>_xlfn.PERCENTOF(C215,_2023[[#Totals],[Pajamos]])</f>
        <v>1.9030138520399587E-5</v>
      </c>
      <c r="F215" s="62">
        <f>_xlfn.PERCENTOF(D215,_2023[[#Totals],[Žiūrovų skaičius]])</f>
        <v>3.1310192395334083E-5</v>
      </c>
      <c r="G215" s="45">
        <v>45026</v>
      </c>
    </row>
    <row r="216" spans="2:7" x14ac:dyDescent="0.3">
      <c r="B216" t="s">
        <v>1188</v>
      </c>
      <c r="C216" s="19">
        <v>379.3</v>
      </c>
      <c r="D216" s="12">
        <v>79</v>
      </c>
      <c r="E216" s="62">
        <f>_xlfn.PERCENTOF(C216,_2023[[#Totals],[Pajamos]])</f>
        <v>1.7663358719656342E-5</v>
      </c>
      <c r="F216" s="62">
        <f>_xlfn.PERCENTOF(D216,_2023[[#Totals],[Žiūrovų skaičius]])</f>
        <v>2.2902825918809193E-5</v>
      </c>
      <c r="G216" s="45">
        <v>45012</v>
      </c>
    </row>
    <row r="217" spans="2:7" x14ac:dyDescent="0.3">
      <c r="B217" t="s">
        <v>1189</v>
      </c>
      <c r="C217" s="19">
        <v>276</v>
      </c>
      <c r="D217" s="12">
        <v>46</v>
      </c>
      <c r="E217" s="62">
        <f>_xlfn.PERCENTOF(C217,_2023[[#Totals],[Pajamos]])</f>
        <v>1.2852852640720144E-5</v>
      </c>
      <c r="F217" s="62">
        <f>_xlfn.PERCENTOF(D217,_2023[[#Totals],[Žiūrovų skaičius]])</f>
        <v>1.3335822686901555E-5</v>
      </c>
      <c r="G217" s="45">
        <v>44659</v>
      </c>
    </row>
    <row r="218" spans="2:7" x14ac:dyDescent="0.3">
      <c r="B218" t="s">
        <v>1190</v>
      </c>
      <c r="C218" s="19">
        <v>253</v>
      </c>
      <c r="D218" s="12">
        <v>41</v>
      </c>
      <c r="E218" s="62">
        <f>_xlfn.PERCENTOF(C218,_2023[[#Totals],[Pajamos]])</f>
        <v>1.1781781587326797E-5</v>
      </c>
      <c r="F218" s="62">
        <f>_xlfn.PERCENTOF(D218,_2023[[#Totals],[Žiūrovų skaičius]])</f>
        <v>1.1886276742673126E-5</v>
      </c>
      <c r="G218" s="45">
        <v>45154</v>
      </c>
    </row>
    <row r="219" spans="2:7" x14ac:dyDescent="0.3">
      <c r="B219" t="s">
        <v>1191</v>
      </c>
      <c r="C219" s="19">
        <v>193.1</v>
      </c>
      <c r="D219" s="12">
        <v>28</v>
      </c>
      <c r="E219" s="62">
        <f>_xlfn.PERCENTOF(C219,_2023[[#Totals],[Pajamos]])</f>
        <v>8.9923400178371719E-6</v>
      </c>
      <c r="F219" s="62">
        <f>_xlfn.PERCENTOF(D219,_2023[[#Totals],[Žiūrovų skaičius]])</f>
        <v>8.1174572876792081E-6</v>
      </c>
      <c r="G219" s="45">
        <v>45012</v>
      </c>
    </row>
    <row r="220" spans="2:7" x14ac:dyDescent="0.3">
      <c r="B220" t="s">
        <v>1192</v>
      </c>
      <c r="C220" s="19">
        <v>179.9</v>
      </c>
      <c r="D220" s="12">
        <v>32</v>
      </c>
      <c r="E220" s="62">
        <f>_xlfn.PERCENTOF(C220,_2023[[#Totals],[Pajamos]])</f>
        <v>8.3776383698027312E-6</v>
      </c>
      <c r="F220" s="62">
        <f>_xlfn.PERCENTOF(D220,_2023[[#Totals],[Žiūrovų skaičius]])</f>
        <v>9.2770940430619505E-6</v>
      </c>
      <c r="G220" s="45">
        <v>45012</v>
      </c>
    </row>
    <row r="221" spans="2:7" x14ac:dyDescent="0.3">
      <c r="B221" t="s">
        <v>1193</v>
      </c>
      <c r="C221" s="19">
        <v>176.95</v>
      </c>
      <c r="D221" s="12">
        <v>32</v>
      </c>
      <c r="E221" s="62">
        <f>_xlfn.PERCENTOF(C221,_2023[[#Totals],[Pajamos]])</f>
        <v>8.2402618651283659E-6</v>
      </c>
      <c r="F221" s="62">
        <f>_xlfn.PERCENTOF(D221,_2023[[#Totals],[Žiūrovų skaičius]])</f>
        <v>9.2770940430619505E-6</v>
      </c>
      <c r="G221" s="45">
        <v>43574</v>
      </c>
    </row>
    <row r="222" spans="2:7" x14ac:dyDescent="0.3">
      <c r="B222" t="s">
        <v>1194</v>
      </c>
      <c r="C222" s="19">
        <v>165</v>
      </c>
      <c r="D222" s="12">
        <v>33</v>
      </c>
      <c r="E222" s="62">
        <f>_xlfn.PERCENTOF(C222,_2023[[#Totals],[Pajamos]])</f>
        <v>7.6837706004305198E-6</v>
      </c>
      <c r="F222" s="62">
        <f>_xlfn.PERCENTOF(D222,_2023[[#Totals],[Žiūrovų skaičius]])</f>
        <v>9.5670032319076377E-6</v>
      </c>
      <c r="G222" s="45">
        <v>44655</v>
      </c>
    </row>
    <row r="223" spans="2:7" x14ac:dyDescent="0.3">
      <c r="B223" t="s">
        <v>1195</v>
      </c>
      <c r="C223" s="19">
        <v>126.8</v>
      </c>
      <c r="D223" s="12">
        <v>22</v>
      </c>
      <c r="E223" s="62">
        <f>_xlfn.PERCENTOF(C223,_2023[[#Totals],[Pajamos]])</f>
        <v>5.9048612856641815E-6</v>
      </c>
      <c r="F223" s="62">
        <f>_xlfn.PERCENTOF(D223,_2023[[#Totals],[Žiūrovų skaičius]])</f>
        <v>6.3780021546050913E-6</v>
      </c>
      <c r="G223" s="45">
        <v>45012</v>
      </c>
    </row>
    <row r="224" spans="2:7" x14ac:dyDescent="0.3">
      <c r="B224" t="s">
        <v>1196</v>
      </c>
      <c r="C224" s="19">
        <v>120</v>
      </c>
      <c r="D224" s="12">
        <v>20</v>
      </c>
      <c r="E224" s="62">
        <f>_xlfn.PERCENTOF(C224,_2023[[#Totals],[Pajamos]])</f>
        <v>5.5881968003131053E-6</v>
      </c>
      <c r="F224" s="62">
        <f>_xlfn.PERCENTOF(D224,_2023[[#Totals],[Žiūrovų skaičius]])</f>
        <v>5.7981837769137193E-6</v>
      </c>
      <c r="G224" s="45">
        <v>43196</v>
      </c>
    </row>
    <row r="225" spans="1:7" x14ac:dyDescent="0.3">
      <c r="B225" t="s">
        <v>1197</v>
      </c>
      <c r="C225" s="19">
        <v>114</v>
      </c>
      <c r="D225" s="12">
        <v>19</v>
      </c>
      <c r="E225" s="62">
        <f>_xlfn.PERCENTOF(C225,_2023[[#Totals],[Pajamos]])</f>
        <v>5.30878696029745E-6</v>
      </c>
      <c r="F225" s="62">
        <f>_xlfn.PERCENTOF(D225,_2023[[#Totals],[Žiūrovų skaičius]])</f>
        <v>5.5082745880680337E-6</v>
      </c>
      <c r="G225" s="45">
        <v>44316</v>
      </c>
    </row>
    <row r="226" spans="1:7" x14ac:dyDescent="0.3">
      <c r="B226" t="s">
        <v>1198</v>
      </c>
      <c r="C226" s="19">
        <v>109.35</v>
      </c>
      <c r="D226" s="12">
        <v>19</v>
      </c>
      <c r="E226" s="62">
        <f>_xlfn.PERCENTOF(C226,_2023[[#Totals],[Pajamos]])</f>
        <v>5.0922443342853174E-6</v>
      </c>
      <c r="F226" s="62">
        <f>_xlfn.PERCENTOF(D226,_2023[[#Totals],[Žiūrovų skaičius]])</f>
        <v>5.5082745880680337E-6</v>
      </c>
      <c r="G226" s="45">
        <v>44655</v>
      </c>
    </row>
    <row r="227" spans="1:7" x14ac:dyDescent="0.3">
      <c r="B227" t="s">
        <v>1199</v>
      </c>
      <c r="C227" s="19">
        <v>92.5</v>
      </c>
      <c r="D227" s="12">
        <v>17</v>
      </c>
      <c r="E227" s="62">
        <f>_xlfn.PERCENTOF(C227,_2023[[#Totals],[Pajamos]])</f>
        <v>4.3075683669080192E-6</v>
      </c>
      <c r="F227" s="62">
        <f>_xlfn.PERCENTOF(D227,_2023[[#Totals],[Žiūrovų skaičius]])</f>
        <v>4.9284562103766617E-6</v>
      </c>
      <c r="G227" s="45">
        <v>43196</v>
      </c>
    </row>
    <row r="228" spans="1:7" x14ac:dyDescent="0.3">
      <c r="B228" t="s">
        <v>1200</v>
      </c>
      <c r="C228" s="19">
        <v>72</v>
      </c>
      <c r="D228" s="12">
        <v>15</v>
      </c>
      <c r="E228" s="62">
        <f>_xlfn.PERCENTOF(C228,_2023[[#Totals],[Pajamos]])</f>
        <v>3.3529180801878635E-6</v>
      </c>
      <c r="F228" s="62">
        <f>_xlfn.PERCENTOF(D228,_2023[[#Totals],[Žiūrovų skaičius]])</f>
        <v>4.3486378326852897E-6</v>
      </c>
      <c r="G228" s="45">
        <v>42832</v>
      </c>
    </row>
    <row r="229" spans="1:7" x14ac:dyDescent="0.3">
      <c r="B229" t="s">
        <v>1201</v>
      </c>
      <c r="C229" s="19">
        <v>44</v>
      </c>
      <c r="D229" s="12">
        <v>14</v>
      </c>
      <c r="E229" s="62">
        <f>_xlfn.PERCENTOF(C229,_2023[[#Totals],[Pajamos]])</f>
        <v>2.0490054934481386E-6</v>
      </c>
      <c r="F229" s="62">
        <f>_xlfn.PERCENTOF(D229,_2023[[#Totals],[Žiūrovų skaičius]])</f>
        <v>4.0587286438396041E-6</v>
      </c>
      <c r="G229" s="45">
        <v>43987</v>
      </c>
    </row>
    <row r="230" spans="1:7" x14ac:dyDescent="0.3">
      <c r="B230" t="s">
        <v>1202</v>
      </c>
      <c r="C230" s="19">
        <v>4.8</v>
      </c>
      <c r="D230" s="12">
        <v>1</v>
      </c>
      <c r="E230" s="62">
        <f>_xlfn.PERCENTOF(C230,_2023[[#Totals],[Pajamos]])</f>
        <v>2.2352787201252423E-7</v>
      </c>
      <c r="F230" s="62">
        <f>_xlfn.PERCENTOF(D230,_2023[[#Totals],[Žiūrovų skaičius]])</f>
        <v>2.8990918884568595E-7</v>
      </c>
      <c r="G230" s="45">
        <v>45093</v>
      </c>
    </row>
    <row r="231" spans="1:7" x14ac:dyDescent="0.3">
      <c r="A231" t="s">
        <v>1203</v>
      </c>
      <c r="B231">
        <f>COUNTA(B181:B230)</f>
        <v>50</v>
      </c>
      <c r="C231" s="19">
        <v>575878.71999999986</v>
      </c>
      <c r="D231" s="12">
        <v>92125</v>
      </c>
      <c r="E231" s="62">
        <f>_xlfn.PERCENTOF(C231,_2023[[#Totals],[Pajamos]])</f>
        <v>2.681769683727005E-2</v>
      </c>
      <c r="F231" s="62">
        <f>_xlfn.PERCENTOF(D231,_2023[[#Totals],[Žiūrovų skaičius]])</f>
        <v>2.6707884022408819E-2</v>
      </c>
    </row>
    <row r="232" spans="1:7" x14ac:dyDescent="0.3">
      <c r="A232" t="s">
        <v>55</v>
      </c>
      <c r="B232" t="s">
        <v>1204</v>
      </c>
      <c r="C232" s="19">
        <v>380954</v>
      </c>
      <c r="D232" s="12">
        <v>50342</v>
      </c>
      <c r="E232" s="62">
        <f>_xlfn.PERCENTOF(C232,_2023[[#Totals],[Pajamos]])</f>
        <v>1.7740382698887325E-2</v>
      </c>
      <c r="F232" s="62">
        <f>_xlfn.PERCENTOF(D232,_2023[[#Totals],[Žiūrovų skaičius]])</f>
        <v>1.4594608384869524E-2</v>
      </c>
      <c r="G232" s="45">
        <v>45289</v>
      </c>
    </row>
    <row r="233" spans="1:7" x14ac:dyDescent="0.3">
      <c r="A233" t="s">
        <v>1205</v>
      </c>
      <c r="B233">
        <f>COUNTA(B232)</f>
        <v>1</v>
      </c>
      <c r="C233" s="19">
        <v>380954</v>
      </c>
      <c r="D233" s="12">
        <v>50342</v>
      </c>
      <c r="E233" s="62">
        <f>_xlfn.PERCENTOF(C233,_2023[[#Totals],[Pajamos]])</f>
        <v>1.7740382698887325E-2</v>
      </c>
      <c r="F233" s="62">
        <f>_xlfn.PERCENTOF(D233,_2023[[#Totals],[Žiūrovų skaičius]])</f>
        <v>1.4594608384869524E-2</v>
      </c>
    </row>
    <row r="234" spans="1:7" x14ac:dyDescent="0.3">
      <c r="A234" t="s">
        <v>232</v>
      </c>
      <c r="B234" t="s">
        <v>1206</v>
      </c>
      <c r="C234" s="19">
        <v>130344.48</v>
      </c>
      <c r="D234" s="12">
        <v>20467</v>
      </c>
      <c r="E234" s="62">
        <f>_xlfn.PERCENTOF(C234,_2023[[#Totals],[Pajamos]])</f>
        <v>6.0699217172872962E-3</v>
      </c>
      <c r="F234" s="62">
        <f>_xlfn.PERCENTOF(D234,_2023[[#Totals],[Žiūrovų skaičius]])</f>
        <v>5.9335713681046547E-3</v>
      </c>
      <c r="G234" s="45">
        <v>44981</v>
      </c>
    </row>
    <row r="235" spans="1:7" x14ac:dyDescent="0.3">
      <c r="B235" t="s">
        <v>1207</v>
      </c>
      <c r="C235" s="19">
        <v>45027.5</v>
      </c>
      <c r="D235" s="12">
        <v>6568</v>
      </c>
      <c r="E235" s="62">
        <f>_xlfn.PERCENTOF(C235,_2023[[#Totals],[Pajamos]])</f>
        <v>2.0968544285508198E-3</v>
      </c>
      <c r="F235" s="62">
        <f>_xlfn.PERCENTOF(D235,_2023[[#Totals],[Žiūrovų skaičius]])</f>
        <v>1.9041235523384655E-3</v>
      </c>
      <c r="G235" s="45">
        <v>45191</v>
      </c>
    </row>
    <row r="236" spans="1:7" x14ac:dyDescent="0.3">
      <c r="B236" t="s">
        <v>1208</v>
      </c>
      <c r="C236" s="19">
        <v>42730.09</v>
      </c>
      <c r="D236" s="12">
        <v>7544</v>
      </c>
      <c r="E236" s="62">
        <f>_xlfn.PERCENTOF(C236,_2023[[#Totals],[Pajamos]])</f>
        <v>1.9898679351257583E-3</v>
      </c>
      <c r="F236" s="62">
        <f>_xlfn.PERCENTOF(D236,_2023[[#Totals],[Žiūrovų skaičius]])</f>
        <v>2.1870749206518549E-3</v>
      </c>
      <c r="G236" s="45">
        <v>45156</v>
      </c>
    </row>
    <row r="237" spans="1:7" x14ac:dyDescent="0.3">
      <c r="B237" t="s">
        <v>1209</v>
      </c>
      <c r="C237" s="19">
        <v>15916.21</v>
      </c>
      <c r="D237" s="12">
        <v>2262</v>
      </c>
      <c r="E237" s="62">
        <f>_xlfn.PERCENTOF(C237,_2023[[#Totals],[Pajamos]])</f>
        <v>7.4119094829259546E-4</v>
      </c>
      <c r="F237" s="62">
        <f>_xlfn.PERCENTOF(D237,_2023[[#Totals],[Žiūrovų skaičius]])</f>
        <v>6.5577458516894165E-4</v>
      </c>
      <c r="G237" s="45">
        <v>45233</v>
      </c>
    </row>
    <row r="238" spans="1:7" x14ac:dyDescent="0.3">
      <c r="B238" t="s">
        <v>1210</v>
      </c>
      <c r="C238" s="19">
        <v>13830.37</v>
      </c>
      <c r="D238" s="12">
        <v>2130</v>
      </c>
      <c r="E238" s="62">
        <f>_xlfn.PERCENTOF(C238,_2023[[#Totals],[Pajamos]])</f>
        <v>6.4405691150955311E-4</v>
      </c>
      <c r="F238" s="62">
        <f>_xlfn.PERCENTOF(D238,_2023[[#Totals],[Žiūrovų skaičius]])</f>
        <v>6.1750657224131117E-4</v>
      </c>
      <c r="G238" s="45">
        <v>44953</v>
      </c>
    </row>
    <row r="239" spans="1:7" x14ac:dyDescent="0.3">
      <c r="B239" t="s">
        <v>1211</v>
      </c>
      <c r="C239" s="19">
        <v>13228.6</v>
      </c>
      <c r="D239" s="12">
        <v>2789</v>
      </c>
      <c r="E239" s="62">
        <f>_xlfn.PERCENTOF(C239,_2023[[#Totals],[Pajamos]])</f>
        <v>6.1603350160518294E-4</v>
      </c>
      <c r="F239" s="62">
        <f>_xlfn.PERCENTOF(D239,_2023[[#Totals],[Žiūrovų skaičius]])</f>
        <v>8.0855672769061815E-4</v>
      </c>
      <c r="G239" s="45">
        <v>45149</v>
      </c>
    </row>
    <row r="240" spans="1:7" x14ac:dyDescent="0.3">
      <c r="B240" t="s">
        <v>1212</v>
      </c>
      <c r="C240" s="19">
        <v>10308.4</v>
      </c>
      <c r="D240" s="12">
        <v>1802</v>
      </c>
      <c r="E240" s="62">
        <f>_xlfn.PERCENTOF(C240,_2023[[#Totals],[Pajamos]])</f>
        <v>4.8004473246956346E-4</v>
      </c>
      <c r="F240" s="62">
        <f>_xlfn.PERCENTOF(D240,_2023[[#Totals],[Žiūrovų skaičius]])</f>
        <v>5.2241635829992613E-4</v>
      </c>
      <c r="G240" s="45">
        <v>45065</v>
      </c>
    </row>
    <row r="241" spans="1:7" x14ac:dyDescent="0.3">
      <c r="B241" t="s">
        <v>1213</v>
      </c>
      <c r="C241" s="19">
        <v>9923.7900000000009</v>
      </c>
      <c r="D241" s="12">
        <v>1629</v>
      </c>
      <c r="E241" s="62">
        <f>_xlfn.PERCENTOF(C241,_2023[[#Totals],[Pajamos]])</f>
        <v>4.6213409604149334E-4</v>
      </c>
      <c r="F241" s="62">
        <f>_xlfn.PERCENTOF(D241,_2023[[#Totals],[Žiūrovų skaičius]])</f>
        <v>4.7226206862962248E-4</v>
      </c>
      <c r="G241" s="45">
        <v>45191</v>
      </c>
    </row>
    <row r="242" spans="1:7" x14ac:dyDescent="0.3">
      <c r="B242" t="s">
        <v>1214</v>
      </c>
      <c r="C242" s="19">
        <v>7996.35</v>
      </c>
      <c r="D242" s="12">
        <v>1311</v>
      </c>
      <c r="E242" s="62">
        <f>_xlfn.PERCENTOF(C242,_2023[[#Totals],[Pajamos]])</f>
        <v>3.7237647903486419E-4</v>
      </c>
      <c r="F242" s="62">
        <f>_xlfn.PERCENTOF(D242,_2023[[#Totals],[Žiūrovų skaičius]])</f>
        <v>3.8007094657669429E-4</v>
      </c>
      <c r="G242" s="45">
        <v>45030</v>
      </c>
    </row>
    <row r="243" spans="1:7" x14ac:dyDescent="0.3">
      <c r="B243" t="s">
        <v>1215</v>
      </c>
      <c r="C243" s="19">
        <v>6161.71</v>
      </c>
      <c r="D243" s="12">
        <v>964</v>
      </c>
      <c r="E243" s="62">
        <f>_xlfn.PERCENTOF(C243,_2023[[#Totals],[Pajamos]])</f>
        <v>2.8694040088714386E-4</v>
      </c>
      <c r="F243" s="62">
        <f>_xlfn.PERCENTOF(D243,_2023[[#Totals],[Žiūrovų skaičius]])</f>
        <v>2.7947245804724126E-4</v>
      </c>
      <c r="G243" s="45">
        <v>45149</v>
      </c>
    </row>
    <row r="244" spans="1:7" x14ac:dyDescent="0.3">
      <c r="B244" t="s">
        <v>1216</v>
      </c>
      <c r="C244" s="19">
        <v>5321.61</v>
      </c>
      <c r="D244" s="12">
        <v>812</v>
      </c>
      <c r="E244" s="62">
        <f>_xlfn.PERCENTOF(C244,_2023[[#Totals],[Pajamos]])</f>
        <v>2.4781836645428523E-4</v>
      </c>
      <c r="F244" s="62">
        <f>_xlfn.PERCENTOF(D244,_2023[[#Totals],[Žiūrovų skaičius]])</f>
        <v>2.3540626134269701E-4</v>
      </c>
      <c r="G244" s="45">
        <v>45079</v>
      </c>
    </row>
    <row r="245" spans="1:7" x14ac:dyDescent="0.3">
      <c r="B245" t="s">
        <v>1217</v>
      </c>
      <c r="C245" s="19">
        <v>4323.72</v>
      </c>
      <c r="D245" s="12">
        <v>669</v>
      </c>
      <c r="E245" s="62">
        <f>_xlfn.PERCENTOF(C245,_2023[[#Totals],[Pajamos]])</f>
        <v>2.0134831891208151E-4</v>
      </c>
      <c r="F245" s="62">
        <f>_xlfn.PERCENTOF(D245,_2023[[#Totals],[Žiūrovų skaičius]])</f>
        <v>1.9394924733776391E-4</v>
      </c>
      <c r="G245" s="45">
        <v>45212</v>
      </c>
    </row>
    <row r="246" spans="1:7" x14ac:dyDescent="0.3">
      <c r="B246" t="s">
        <v>1218</v>
      </c>
      <c r="C246" s="19">
        <v>2873.41</v>
      </c>
      <c r="D246" s="12">
        <v>478</v>
      </c>
      <c r="E246" s="62">
        <f>_xlfn.PERCENTOF(C246,_2023[[#Totals],[Pajamos]])</f>
        <v>1.3380983806656401E-4</v>
      </c>
      <c r="F246" s="62">
        <f>_xlfn.PERCENTOF(D246,_2023[[#Totals],[Žiūrovų skaičius]])</f>
        <v>1.3857659226823791E-4</v>
      </c>
      <c r="G246" s="45">
        <v>45254</v>
      </c>
    </row>
    <row r="247" spans="1:7" x14ac:dyDescent="0.3">
      <c r="B247" t="s">
        <v>1219</v>
      </c>
      <c r="C247" s="19">
        <v>2407.62</v>
      </c>
      <c r="D247" s="12">
        <v>392</v>
      </c>
      <c r="E247" s="62">
        <f>_xlfn.PERCENTOF(C247,_2023[[#Totals],[Pajamos]])</f>
        <v>1.1211878650308199E-4</v>
      </c>
      <c r="F247" s="62">
        <f>_xlfn.PERCENTOF(D247,_2023[[#Totals],[Žiūrovų skaičius]])</f>
        <v>1.136444020275089E-4</v>
      </c>
      <c r="G247" s="45">
        <v>45016</v>
      </c>
    </row>
    <row r="248" spans="1:7" x14ac:dyDescent="0.3">
      <c r="B248" t="s">
        <v>1220</v>
      </c>
      <c r="C248" s="19">
        <v>1083</v>
      </c>
      <c r="D248" s="12">
        <v>207</v>
      </c>
      <c r="E248" s="62">
        <f>_xlfn.PERCENTOF(C248,_2023[[#Totals],[Pajamos]])</f>
        <v>5.043347612282578E-5</v>
      </c>
      <c r="F248" s="62">
        <f>_xlfn.PERCENTOF(D248,_2023[[#Totals],[Žiūrovų skaičius]])</f>
        <v>6.0011202091056995E-5</v>
      </c>
      <c r="G248" s="45">
        <v>44974</v>
      </c>
    </row>
    <row r="249" spans="1:7" x14ac:dyDescent="0.3">
      <c r="B249" t="s">
        <v>1221</v>
      </c>
      <c r="C249" s="19">
        <v>725</v>
      </c>
      <c r="D249" s="12">
        <v>145</v>
      </c>
      <c r="E249" s="62">
        <f>_xlfn.PERCENTOF(C249,_2023[[#Totals],[Pajamos]])</f>
        <v>3.3762022335225012E-5</v>
      </c>
      <c r="F249" s="62">
        <f>_xlfn.PERCENTOF(D249,_2023[[#Totals],[Žiūrovų skaičius]])</f>
        <v>4.2036832382624465E-5</v>
      </c>
      <c r="G249" s="45">
        <v>44512</v>
      </c>
    </row>
    <row r="250" spans="1:7" x14ac:dyDescent="0.3">
      <c r="B250" t="s">
        <v>1222</v>
      </c>
      <c r="C250" s="19">
        <v>291.75</v>
      </c>
      <c r="D250" s="12">
        <v>60</v>
      </c>
      <c r="E250" s="62">
        <f>_xlfn.PERCENTOF(C250,_2023[[#Totals],[Pajamos]])</f>
        <v>1.3586303470761238E-5</v>
      </c>
      <c r="F250" s="62">
        <f>_xlfn.PERCENTOF(D250,_2023[[#Totals],[Žiūrovų skaičius]])</f>
        <v>1.7394551330741159E-5</v>
      </c>
      <c r="G250" s="45">
        <v>44988</v>
      </c>
    </row>
    <row r="251" spans="1:7" x14ac:dyDescent="0.3">
      <c r="B251" t="s">
        <v>1223</v>
      </c>
      <c r="C251" s="19">
        <v>100</v>
      </c>
      <c r="D251" s="12">
        <v>20</v>
      </c>
      <c r="E251" s="62">
        <f>_xlfn.PERCENTOF(C251,_2023[[#Totals],[Pajamos]])</f>
        <v>4.6568306669275884E-6</v>
      </c>
      <c r="F251" s="62">
        <f>_xlfn.PERCENTOF(D251,_2023[[#Totals],[Žiūrovų skaičius]])</f>
        <v>5.7981837769137193E-6</v>
      </c>
      <c r="G251" s="45">
        <v>44792</v>
      </c>
    </row>
    <row r="252" spans="1:7" x14ac:dyDescent="0.3">
      <c r="B252" t="s">
        <v>1224</v>
      </c>
      <c r="C252" s="19">
        <v>90</v>
      </c>
      <c r="D252" s="12">
        <v>20</v>
      </c>
      <c r="E252" s="62">
        <f>_xlfn.PERCENTOF(C252,_2023[[#Totals],[Pajamos]])</f>
        <v>4.1911476002348292E-6</v>
      </c>
      <c r="F252" s="62">
        <f>_xlfn.PERCENTOF(D252,_2023[[#Totals],[Žiūrovų skaičius]])</f>
        <v>5.7981837769137193E-6</v>
      </c>
      <c r="G252" s="45">
        <v>43868</v>
      </c>
    </row>
    <row r="253" spans="1:7" x14ac:dyDescent="0.3">
      <c r="A253" t="s">
        <v>1225</v>
      </c>
      <c r="B253">
        <f>COUNTA(B234:B252)</f>
        <v>19</v>
      </c>
      <c r="C253" s="19">
        <v>312683.60999999993</v>
      </c>
      <c r="D253" s="12">
        <v>50269</v>
      </c>
      <c r="E253" s="62">
        <f>_xlfn.PERCENTOF(C253,_2023[[#Totals],[Pajamos]])</f>
        <v>1.4561146240936256E-2</v>
      </c>
      <c r="F253" s="62">
        <f>_xlfn.PERCENTOF(D253,_2023[[#Totals],[Žiūrovų skaičius]])</f>
        <v>1.4573445014083789E-2</v>
      </c>
    </row>
    <row r="254" spans="1:7" x14ac:dyDescent="0.3">
      <c r="A254" t="s">
        <v>78</v>
      </c>
      <c r="B254" t="s">
        <v>1226</v>
      </c>
      <c r="C254" s="19">
        <v>252219.08</v>
      </c>
      <c r="D254" s="12">
        <v>38279</v>
      </c>
      <c r="E254" s="62">
        <f>_xlfn.PERCENTOF(C254,_2023[[#Totals],[Pajamos]])</f>
        <v>1.1745415465282627E-2</v>
      </c>
      <c r="F254" s="62">
        <f>_xlfn.PERCENTOF(D254,_2023[[#Totals],[Žiūrovų skaičius]])</f>
        <v>1.1097433839824013E-2</v>
      </c>
      <c r="G254" s="45">
        <v>44960</v>
      </c>
    </row>
    <row r="255" spans="1:7" x14ac:dyDescent="0.3">
      <c r="A255" t="s">
        <v>1227</v>
      </c>
      <c r="B255">
        <f>COUNTA(B254)</f>
        <v>1</v>
      </c>
      <c r="C255" s="19">
        <v>252219.08</v>
      </c>
      <c r="D255" s="12">
        <v>38279</v>
      </c>
      <c r="E255" s="62">
        <f>_xlfn.PERCENTOF(C255,_2023[[#Totals],[Pajamos]])</f>
        <v>1.1745415465282627E-2</v>
      </c>
      <c r="F255" s="62">
        <f>_xlfn.PERCENTOF(D255,_2023[[#Totals],[Žiūrovų skaičius]])</f>
        <v>1.1097433839824013E-2</v>
      </c>
    </row>
    <row r="256" spans="1:7" x14ac:dyDescent="0.3">
      <c r="A256" t="s">
        <v>80</v>
      </c>
      <c r="B256" t="s">
        <v>1228</v>
      </c>
      <c r="C256" s="19">
        <v>249578.61</v>
      </c>
      <c r="D256" s="12">
        <v>49794</v>
      </c>
      <c r="E256" s="62">
        <f>_xlfn.PERCENTOF(C256,_2023[[#Totals],[Pajamos]])</f>
        <v>1.1622453248571604E-2</v>
      </c>
      <c r="F256" s="62">
        <f>_xlfn.PERCENTOF(D256,_2023[[#Totals],[Žiūrovų skaičius]])</f>
        <v>1.4435738149382088E-2</v>
      </c>
      <c r="G256" s="45">
        <v>45037</v>
      </c>
    </row>
    <row r="257" spans="1:7" x14ac:dyDescent="0.3">
      <c r="A257" t="s">
        <v>1229</v>
      </c>
      <c r="B257">
        <f>COUNTA(B256)</f>
        <v>1</v>
      </c>
      <c r="C257" s="19">
        <v>249578.61</v>
      </c>
      <c r="D257" s="12">
        <v>49794</v>
      </c>
      <c r="E257" s="62">
        <f>_xlfn.PERCENTOF(C257,_2023[[#Totals],[Pajamos]])</f>
        <v>1.1622453248571604E-2</v>
      </c>
      <c r="F257" s="62">
        <f>_xlfn.PERCENTOF(D257,_2023[[#Totals],[Žiūrovų skaičius]])</f>
        <v>1.4435738149382088E-2</v>
      </c>
    </row>
    <row r="258" spans="1:7" x14ac:dyDescent="0.3">
      <c r="A258" t="s">
        <v>82</v>
      </c>
      <c r="B258" t="s">
        <v>1230</v>
      </c>
      <c r="C258" s="19">
        <v>243406.33</v>
      </c>
      <c r="D258" s="12">
        <v>38122</v>
      </c>
      <c r="E258" s="62">
        <f>_xlfn.PERCENTOF(C258,_2023[[#Totals],[Pajamos]])</f>
        <v>1.1335020620682965E-2</v>
      </c>
      <c r="F258" s="62">
        <f>_xlfn.PERCENTOF(D258,_2023[[#Totals],[Žiūrovų skaičius]])</f>
        <v>1.1051918097175241E-2</v>
      </c>
      <c r="G258" s="45">
        <v>44988</v>
      </c>
    </row>
    <row r="259" spans="1:7" x14ac:dyDescent="0.3">
      <c r="A259" t="s">
        <v>1231</v>
      </c>
      <c r="B259">
        <f>COUNTA(B258)</f>
        <v>1</v>
      </c>
      <c r="C259" s="19">
        <v>243406.33</v>
      </c>
      <c r="D259" s="12">
        <v>38122</v>
      </c>
      <c r="E259" s="62">
        <f>_xlfn.PERCENTOF(C259,_2023[[#Totals],[Pajamos]])</f>
        <v>1.1335020620682965E-2</v>
      </c>
      <c r="F259" s="62">
        <f>_xlfn.PERCENTOF(D259,_2023[[#Totals],[Žiūrovų skaičius]])</f>
        <v>1.1051918097175241E-2</v>
      </c>
    </row>
    <row r="260" spans="1:7" x14ac:dyDescent="0.3">
      <c r="A260" t="s">
        <v>103</v>
      </c>
      <c r="B260" t="s">
        <v>1232</v>
      </c>
      <c r="C260" s="19">
        <v>201237</v>
      </c>
      <c r="D260" s="12">
        <v>30078</v>
      </c>
      <c r="E260" s="62">
        <f>_xlfn.PERCENTOF(C260,_2023[[#Totals],[Pajamos]])</f>
        <v>9.3712663292050708E-3</v>
      </c>
      <c r="F260" s="62">
        <f>_xlfn.PERCENTOF(D260,_2023[[#Totals],[Žiūrovų skaičius]])</f>
        <v>8.7198885821005434E-3</v>
      </c>
      <c r="G260" s="45">
        <v>45233</v>
      </c>
    </row>
    <row r="261" spans="1:7" x14ac:dyDescent="0.3">
      <c r="A261" t="s">
        <v>1233</v>
      </c>
      <c r="B261">
        <f>COUNTA(B260)</f>
        <v>1</v>
      </c>
      <c r="C261" s="19">
        <v>201237</v>
      </c>
      <c r="D261" s="12">
        <v>30078</v>
      </c>
      <c r="E261" s="62">
        <f>_xlfn.PERCENTOF(C261,_2023[[#Totals],[Pajamos]])</f>
        <v>9.3712663292050708E-3</v>
      </c>
      <c r="F261" s="62">
        <f>_xlfn.PERCENTOF(D261,_2023[[#Totals],[Žiūrovų skaičius]])</f>
        <v>8.7198885821005434E-3</v>
      </c>
    </row>
    <row r="262" spans="1:7" x14ac:dyDescent="0.3">
      <c r="A262" t="s">
        <v>332</v>
      </c>
      <c r="B262" t="s">
        <v>1234</v>
      </c>
      <c r="C262" s="19">
        <v>18807</v>
      </c>
      <c r="D262" s="12">
        <v>3036</v>
      </c>
      <c r="E262" s="62">
        <f>_xlfn.PERCENTOF(C262,_2023[[#Totals],[Pajamos]])</f>
        <v>8.7581014352907153E-4</v>
      </c>
      <c r="F262" s="62">
        <f>_xlfn.PERCENTOF(D262,_2023[[#Totals],[Žiūrovų skaičius]])</f>
        <v>8.8016429733550258E-4</v>
      </c>
      <c r="G262" s="45">
        <v>45282</v>
      </c>
    </row>
    <row r="263" spans="1:7" x14ac:dyDescent="0.3">
      <c r="B263" t="s">
        <v>1235</v>
      </c>
      <c r="C263" s="19">
        <v>15639</v>
      </c>
      <c r="D263" s="12">
        <v>2649</v>
      </c>
      <c r="E263" s="62">
        <f>_xlfn.PERCENTOF(C263,_2023[[#Totals],[Pajamos]])</f>
        <v>7.282817480008055E-4</v>
      </c>
      <c r="F263" s="62">
        <f>_xlfn.PERCENTOF(D263,_2023[[#Totals],[Žiūrovų skaičius]])</f>
        <v>7.6796944125222212E-4</v>
      </c>
      <c r="G263" s="45">
        <v>45254</v>
      </c>
    </row>
    <row r="264" spans="1:7" x14ac:dyDescent="0.3">
      <c r="B264" t="s">
        <v>1236</v>
      </c>
      <c r="C264" s="19">
        <v>10319.49</v>
      </c>
      <c r="D264" s="12">
        <v>1983</v>
      </c>
      <c r="E264" s="62">
        <f>_xlfn.PERCENTOF(C264,_2023[[#Totals],[Pajamos]])</f>
        <v>4.8056117499052577E-4</v>
      </c>
      <c r="F264" s="62">
        <f>_xlfn.PERCENTOF(D264,_2023[[#Totals],[Žiūrovų skaičius]])</f>
        <v>5.7488992148099533E-4</v>
      </c>
      <c r="G264" s="45">
        <v>44932</v>
      </c>
    </row>
    <row r="265" spans="1:7" x14ac:dyDescent="0.3">
      <c r="B265" t="s">
        <v>1237</v>
      </c>
      <c r="C265" s="19">
        <v>8980</v>
      </c>
      <c r="D265" s="12">
        <v>1553</v>
      </c>
      <c r="E265" s="62">
        <f>_xlfn.PERCENTOF(C265,_2023[[#Totals],[Pajamos]])</f>
        <v>4.1818339389009738E-4</v>
      </c>
      <c r="F265" s="62">
        <f>_xlfn.PERCENTOF(D265,_2023[[#Totals],[Žiūrovų skaičius]])</f>
        <v>4.5022897027735033E-4</v>
      </c>
      <c r="G265" s="45">
        <v>44855</v>
      </c>
    </row>
    <row r="266" spans="1:7" x14ac:dyDescent="0.3">
      <c r="B266" t="s">
        <v>1238</v>
      </c>
      <c r="C266" s="19">
        <v>8121.14</v>
      </c>
      <c r="D266" s="12">
        <v>1658</v>
      </c>
      <c r="E266" s="62">
        <f>_xlfn.PERCENTOF(C266,_2023[[#Totals],[Pajamos]])</f>
        <v>3.7818773802412314E-4</v>
      </c>
      <c r="F266" s="62">
        <f>_xlfn.PERCENTOF(D266,_2023[[#Totals],[Žiūrovų skaičius]])</f>
        <v>4.8066943510614738E-4</v>
      </c>
      <c r="G266" s="45">
        <v>45023</v>
      </c>
    </row>
    <row r="267" spans="1:7" x14ac:dyDescent="0.3">
      <c r="B267" t="s">
        <v>1239</v>
      </c>
      <c r="C267" s="19">
        <v>5898.55</v>
      </c>
      <c r="D267" s="12">
        <v>1213</v>
      </c>
      <c r="E267" s="62">
        <f>_xlfn.PERCENTOF(C267,_2023[[#Totals],[Pajamos]])</f>
        <v>2.7468548530405724E-4</v>
      </c>
      <c r="F267" s="62">
        <f>_xlfn.PERCENTOF(D267,_2023[[#Totals],[Žiūrovų skaičius]])</f>
        <v>3.5165984606981711E-4</v>
      </c>
      <c r="G267" s="45">
        <v>44939</v>
      </c>
    </row>
    <row r="268" spans="1:7" x14ac:dyDescent="0.3">
      <c r="B268" t="s">
        <v>1240</v>
      </c>
      <c r="C268" s="19">
        <v>5365</v>
      </c>
      <c r="D268" s="12">
        <v>1240</v>
      </c>
      <c r="E268" s="62">
        <f>_xlfn.PERCENTOF(C268,_2023[[#Totals],[Pajamos]])</f>
        <v>2.4983896528066508E-4</v>
      </c>
      <c r="F268" s="62">
        <f>_xlfn.PERCENTOF(D268,_2023[[#Totals],[Žiūrovų skaičius]])</f>
        <v>3.594873941686506E-4</v>
      </c>
      <c r="G268" s="45">
        <v>45268</v>
      </c>
    </row>
    <row r="269" spans="1:7" x14ac:dyDescent="0.3">
      <c r="B269" t="s">
        <v>1241</v>
      </c>
      <c r="C269" s="19">
        <v>4293</v>
      </c>
      <c r="D269" s="12">
        <v>927</v>
      </c>
      <c r="E269" s="62">
        <f>_xlfn.PERCENTOF(C269,_2023[[#Totals],[Pajamos]])</f>
        <v>1.9991774053120136E-4</v>
      </c>
      <c r="F269" s="62">
        <f>_xlfn.PERCENTOF(D269,_2023[[#Totals],[Žiūrovų skaičius]])</f>
        <v>2.6874581805995092E-4</v>
      </c>
      <c r="G269" s="45">
        <v>45177</v>
      </c>
    </row>
    <row r="270" spans="1:7" x14ac:dyDescent="0.3">
      <c r="B270" t="s">
        <v>1242</v>
      </c>
      <c r="C270" s="19">
        <v>4098</v>
      </c>
      <c r="D270" s="12">
        <v>687</v>
      </c>
      <c r="E270" s="62">
        <f>_xlfn.PERCENTOF(C270,_2023[[#Totals],[Pajamos]])</f>
        <v>1.9083692073069256E-4</v>
      </c>
      <c r="F270" s="62">
        <f>_xlfn.PERCENTOF(D270,_2023[[#Totals],[Žiūrovų skaičius]])</f>
        <v>1.9916761273698627E-4</v>
      </c>
      <c r="G270" s="45">
        <v>45261</v>
      </c>
    </row>
    <row r="271" spans="1:7" x14ac:dyDescent="0.3">
      <c r="B271" t="s">
        <v>1243</v>
      </c>
      <c r="C271" s="19">
        <v>3842.6</v>
      </c>
      <c r="D271" s="12">
        <v>868</v>
      </c>
      <c r="E271" s="62">
        <f>_xlfn.PERCENTOF(C271,_2023[[#Totals],[Pajamos]])</f>
        <v>1.789433752073595E-4</v>
      </c>
      <c r="F271" s="62">
        <f>_xlfn.PERCENTOF(D271,_2023[[#Totals],[Žiūrovų skaičius]])</f>
        <v>2.5164117591805544E-4</v>
      </c>
      <c r="G271" s="45">
        <v>45058</v>
      </c>
    </row>
    <row r="272" spans="1:7" x14ac:dyDescent="0.3">
      <c r="B272" t="s">
        <v>1244</v>
      </c>
      <c r="C272" s="19">
        <v>3746.4</v>
      </c>
      <c r="D272" s="12">
        <v>722</v>
      </c>
      <c r="E272" s="62">
        <f>_xlfn.PERCENTOF(C272,_2023[[#Totals],[Pajamos]])</f>
        <v>1.7446350410577516E-4</v>
      </c>
      <c r="F272" s="62">
        <f>_xlfn.PERCENTOF(D272,_2023[[#Totals],[Žiūrovų skaičius]])</f>
        <v>2.0931443434658528E-4</v>
      </c>
      <c r="G272" s="45">
        <v>44967</v>
      </c>
    </row>
    <row r="273" spans="2:7" x14ac:dyDescent="0.3">
      <c r="B273" t="s">
        <v>1245</v>
      </c>
      <c r="C273" s="19">
        <v>3648.6</v>
      </c>
      <c r="D273" s="12">
        <v>829</v>
      </c>
      <c r="E273" s="62">
        <f>_xlfn.PERCENTOF(C273,_2023[[#Totals],[Pajamos]])</f>
        <v>1.6990912371351997E-4</v>
      </c>
      <c r="F273" s="62">
        <f>_xlfn.PERCENTOF(D273,_2023[[#Totals],[Žiūrovų skaičius]])</f>
        <v>2.4033471755307369E-4</v>
      </c>
      <c r="G273" s="45">
        <v>44988</v>
      </c>
    </row>
    <row r="274" spans="2:7" x14ac:dyDescent="0.3">
      <c r="B274" t="s">
        <v>1246</v>
      </c>
      <c r="C274" s="19">
        <v>3446</v>
      </c>
      <c r="D274" s="12">
        <v>525</v>
      </c>
      <c r="E274" s="62">
        <f>_xlfn.PERCENTOF(C274,_2023[[#Totals],[Pajamos]])</f>
        <v>1.6047438478232468E-4</v>
      </c>
      <c r="F274" s="62">
        <f>_xlfn.PERCENTOF(D274,_2023[[#Totals],[Žiūrovų skaičius]])</f>
        <v>1.5220232414398514E-4</v>
      </c>
      <c r="G274" s="45">
        <v>45121</v>
      </c>
    </row>
    <row r="275" spans="2:7" x14ac:dyDescent="0.3">
      <c r="B275" t="s">
        <v>1247</v>
      </c>
      <c r="C275" s="19">
        <v>3164.65</v>
      </c>
      <c r="D275" s="12">
        <v>705</v>
      </c>
      <c r="E275" s="62">
        <f>_xlfn.PERCENTOF(C275,_2023[[#Totals],[Pajamos]])</f>
        <v>1.4737239170092392E-4</v>
      </c>
      <c r="F275" s="62">
        <f>_xlfn.PERCENTOF(D275,_2023[[#Totals],[Žiūrovų skaičius]])</f>
        <v>2.043859781362086E-4</v>
      </c>
      <c r="G275" s="45">
        <v>44981</v>
      </c>
    </row>
    <row r="276" spans="2:7" x14ac:dyDescent="0.3">
      <c r="B276" t="s">
        <v>1248</v>
      </c>
      <c r="C276" s="19">
        <v>3081.15</v>
      </c>
      <c r="D276" s="12">
        <v>684</v>
      </c>
      <c r="E276" s="62">
        <f>_xlfn.PERCENTOF(C276,_2023[[#Totals],[Pajamos]])</f>
        <v>1.4348393809403937E-4</v>
      </c>
      <c r="F276" s="62">
        <f>_xlfn.PERCENTOF(D276,_2023[[#Totals],[Žiūrovų skaičius]])</f>
        <v>1.982978851704492E-4</v>
      </c>
      <c r="G276" s="45">
        <v>44897</v>
      </c>
    </row>
    <row r="277" spans="2:7" x14ac:dyDescent="0.3">
      <c r="B277" t="s">
        <v>1249</v>
      </c>
      <c r="C277" s="19">
        <v>2446.56</v>
      </c>
      <c r="D277" s="12">
        <v>462</v>
      </c>
      <c r="E277" s="62">
        <f>_xlfn.PERCENTOF(C277,_2023[[#Totals],[Pajamos]])</f>
        <v>1.1393215636478359E-4</v>
      </c>
      <c r="F277" s="62">
        <f>_xlfn.PERCENTOF(D277,_2023[[#Totals],[Žiūrovų skaičius]])</f>
        <v>1.3393804524670691E-4</v>
      </c>
      <c r="G277" s="45">
        <v>45051</v>
      </c>
    </row>
    <row r="278" spans="2:7" x14ac:dyDescent="0.3">
      <c r="B278" t="s">
        <v>1250</v>
      </c>
      <c r="C278" s="19">
        <v>2150.5</v>
      </c>
      <c r="D278" s="12">
        <v>648</v>
      </c>
      <c r="E278" s="62">
        <f>_xlfn.PERCENTOF(C278,_2023[[#Totals],[Pajamos]])</f>
        <v>1.0014514349227778E-4</v>
      </c>
      <c r="F278" s="62">
        <f>_xlfn.PERCENTOF(D278,_2023[[#Totals],[Žiūrovų skaičius]])</f>
        <v>1.8786115437200451E-4</v>
      </c>
      <c r="G278" s="45">
        <v>45037</v>
      </c>
    </row>
    <row r="279" spans="2:7" x14ac:dyDescent="0.3">
      <c r="B279" t="s">
        <v>1251</v>
      </c>
      <c r="C279" s="19">
        <v>1893.8</v>
      </c>
      <c r="D279" s="12">
        <v>499</v>
      </c>
      <c r="E279" s="62">
        <f>_xlfn.PERCENTOF(C279,_2023[[#Totals],[Pajamos]])</f>
        <v>8.8191059170274661E-5</v>
      </c>
      <c r="F279" s="62">
        <f>_xlfn.PERCENTOF(D279,_2023[[#Totals],[Žiūrovų skaičius]])</f>
        <v>1.4466468523399731E-4</v>
      </c>
      <c r="G279" s="45">
        <v>44974</v>
      </c>
    </row>
    <row r="280" spans="2:7" x14ac:dyDescent="0.3">
      <c r="B280" t="s">
        <v>1252</v>
      </c>
      <c r="C280" s="19">
        <v>1634.8</v>
      </c>
      <c r="D280" s="12">
        <v>270</v>
      </c>
      <c r="E280" s="62">
        <f>_xlfn.PERCENTOF(C280,_2023[[#Totals],[Pajamos]])</f>
        <v>7.6129867742932213E-5</v>
      </c>
      <c r="F280" s="62">
        <f>_xlfn.PERCENTOF(D280,_2023[[#Totals],[Žiūrovų skaičius]])</f>
        <v>7.8275480988335212E-5</v>
      </c>
      <c r="G280" s="45">
        <v>44960</v>
      </c>
    </row>
    <row r="281" spans="2:7" x14ac:dyDescent="0.3">
      <c r="B281" t="s">
        <v>1253</v>
      </c>
      <c r="C281" s="19">
        <v>1375.2</v>
      </c>
      <c r="D281" s="12">
        <v>272</v>
      </c>
      <c r="E281" s="62">
        <f>_xlfn.PERCENTOF(C281,_2023[[#Totals],[Pajamos]])</f>
        <v>6.4040735331588199E-5</v>
      </c>
      <c r="F281" s="62">
        <f>_xlfn.PERCENTOF(D281,_2023[[#Totals],[Žiūrovų skaičius]])</f>
        <v>7.8855299366026587E-5</v>
      </c>
      <c r="G281" s="45">
        <v>44988</v>
      </c>
    </row>
    <row r="282" spans="2:7" x14ac:dyDescent="0.3">
      <c r="B282" t="s">
        <v>1254</v>
      </c>
      <c r="C282" s="19">
        <v>1330</v>
      </c>
      <c r="D282" s="12">
        <v>380</v>
      </c>
      <c r="E282" s="62">
        <f>_xlfn.PERCENTOF(C282,_2023[[#Totals],[Pajamos]])</f>
        <v>6.1935847870136915E-5</v>
      </c>
      <c r="F282" s="62">
        <f>_xlfn.PERCENTOF(D282,_2023[[#Totals],[Žiūrovų skaičius]])</f>
        <v>1.1016549176136068E-4</v>
      </c>
      <c r="G282" s="45">
        <v>44757</v>
      </c>
    </row>
    <row r="283" spans="2:7" x14ac:dyDescent="0.3">
      <c r="B283" t="s">
        <v>1255</v>
      </c>
      <c r="C283" s="19">
        <v>1242.5</v>
      </c>
      <c r="D283" s="12">
        <v>355</v>
      </c>
      <c r="E283" s="62">
        <f>_xlfn.PERCENTOF(C283,_2023[[#Totals],[Pajamos]])</f>
        <v>5.7861121036575281E-5</v>
      </c>
      <c r="F283" s="62">
        <f>_xlfn.PERCENTOF(D283,_2023[[#Totals],[Žiūrovų skaičius]])</f>
        <v>1.0291776204021852E-4</v>
      </c>
      <c r="G283" s="45">
        <v>44890</v>
      </c>
    </row>
    <row r="284" spans="2:7" x14ac:dyDescent="0.3">
      <c r="B284" t="s">
        <v>1256</v>
      </c>
      <c r="C284" s="19">
        <v>1225</v>
      </c>
      <c r="D284" s="12">
        <v>350</v>
      </c>
      <c r="E284" s="62">
        <f>_xlfn.PERCENTOF(C284,_2023[[#Totals],[Pajamos]])</f>
        <v>5.7046175669862956E-5</v>
      </c>
      <c r="F284" s="62">
        <f>_xlfn.PERCENTOF(D284,_2023[[#Totals],[Žiūrovų skaičius]])</f>
        <v>1.0146821609599009E-4</v>
      </c>
      <c r="G284" s="45">
        <v>44694</v>
      </c>
    </row>
    <row r="285" spans="2:7" x14ac:dyDescent="0.3">
      <c r="B285" t="s">
        <v>1257</v>
      </c>
      <c r="C285" s="19">
        <v>1085</v>
      </c>
      <c r="D285" s="12">
        <v>310</v>
      </c>
      <c r="E285" s="62">
        <f>_xlfn.PERCENTOF(C285,_2023[[#Totals],[Pajamos]])</f>
        <v>5.0526612736164328E-5</v>
      </c>
      <c r="F285" s="62">
        <f>_xlfn.PERCENTOF(D285,_2023[[#Totals],[Žiūrovų skaičius]])</f>
        <v>8.9871848542162649E-5</v>
      </c>
      <c r="G285" s="45">
        <v>44719</v>
      </c>
    </row>
    <row r="286" spans="2:7" x14ac:dyDescent="0.3">
      <c r="B286" t="s">
        <v>1258</v>
      </c>
      <c r="C286" s="19">
        <v>899.5</v>
      </c>
      <c r="D286" s="12">
        <v>131</v>
      </c>
      <c r="E286" s="62">
        <f>_xlfn.PERCENTOF(C286,_2023[[#Totals],[Pajamos]])</f>
        <v>4.1888191849013654E-5</v>
      </c>
      <c r="F286" s="62">
        <f>_xlfn.PERCENTOF(D286,_2023[[#Totals],[Žiūrovų skaičius]])</f>
        <v>3.7978103738784864E-5</v>
      </c>
      <c r="G286" s="45">
        <v>44421</v>
      </c>
    </row>
    <row r="287" spans="2:7" x14ac:dyDescent="0.3">
      <c r="B287" t="s">
        <v>1259</v>
      </c>
      <c r="C287" s="19">
        <v>857.5</v>
      </c>
      <c r="D287" s="12">
        <v>245</v>
      </c>
      <c r="E287" s="62">
        <f>_xlfn.PERCENTOF(C287,_2023[[#Totals],[Pajamos]])</f>
        <v>3.9932322968904065E-5</v>
      </c>
      <c r="F287" s="62">
        <f>_xlfn.PERCENTOF(D287,_2023[[#Totals],[Žiūrovų skaičius]])</f>
        <v>7.1027751267193064E-5</v>
      </c>
      <c r="G287" s="45">
        <v>44904</v>
      </c>
    </row>
    <row r="288" spans="2:7" x14ac:dyDescent="0.3">
      <c r="B288" t="s">
        <v>1260</v>
      </c>
      <c r="C288" s="19">
        <v>817</v>
      </c>
      <c r="D288" s="12">
        <v>121</v>
      </c>
      <c r="E288" s="62">
        <f>_xlfn.PERCENTOF(C288,_2023[[#Totals],[Pajamos]])</f>
        <v>3.8046306548798398E-5</v>
      </c>
      <c r="F288" s="62">
        <f>_xlfn.PERCENTOF(D288,_2023[[#Totals],[Žiūrovų skaičius]])</f>
        <v>3.5079011850328005E-5</v>
      </c>
      <c r="G288" s="45">
        <v>43308</v>
      </c>
    </row>
    <row r="289" spans="1:7" x14ac:dyDescent="0.3">
      <c r="B289" t="s">
        <v>1261</v>
      </c>
      <c r="C289" s="19">
        <v>524</v>
      </c>
      <c r="D289" s="12">
        <v>80</v>
      </c>
      <c r="E289" s="62">
        <f>_xlfn.PERCENTOF(C289,_2023[[#Totals],[Pajamos]])</f>
        <v>2.4401792694700562E-5</v>
      </c>
      <c r="F289" s="62">
        <f>_xlfn.PERCENTOF(D289,_2023[[#Totals],[Žiūrovų skaičius]])</f>
        <v>2.3192735107654877E-5</v>
      </c>
      <c r="G289" s="45">
        <v>44132</v>
      </c>
    </row>
    <row r="290" spans="1:7" x14ac:dyDescent="0.3">
      <c r="B290" t="s">
        <v>1262</v>
      </c>
      <c r="C290" s="19">
        <v>468</v>
      </c>
      <c r="D290" s="12">
        <v>117</v>
      </c>
      <c r="E290" s="62">
        <f>_xlfn.PERCENTOF(C290,_2023[[#Totals],[Pajamos]])</f>
        <v>2.1793967521221112E-5</v>
      </c>
      <c r="F290" s="62">
        <f>_xlfn.PERCENTOF(D290,_2023[[#Totals],[Žiūrovų skaičius]])</f>
        <v>3.3919375094945262E-5</v>
      </c>
      <c r="G290" s="45">
        <v>44589</v>
      </c>
    </row>
    <row r="291" spans="1:7" x14ac:dyDescent="0.3">
      <c r="B291" t="s">
        <v>1263</v>
      </c>
      <c r="C291" s="19">
        <v>226.8</v>
      </c>
      <c r="D291" s="12">
        <v>40</v>
      </c>
      <c r="E291" s="62">
        <f>_xlfn.PERCENTOF(C291,_2023[[#Totals],[Pajamos]])</f>
        <v>1.056169195259177E-5</v>
      </c>
      <c r="F291" s="62">
        <f>_xlfn.PERCENTOF(D291,_2023[[#Totals],[Žiūrovų skaičius]])</f>
        <v>1.1596367553827439E-5</v>
      </c>
      <c r="G291" s="45">
        <v>44393</v>
      </c>
    </row>
    <row r="292" spans="1:7" x14ac:dyDescent="0.3">
      <c r="B292" t="s">
        <v>1264</v>
      </c>
      <c r="C292" s="19">
        <v>201.76</v>
      </c>
      <c r="D292" s="12">
        <v>38</v>
      </c>
      <c r="E292" s="62">
        <f>_xlfn.PERCENTOF(C292,_2023[[#Totals],[Pajamos]])</f>
        <v>9.3956215535931018E-6</v>
      </c>
      <c r="F292" s="62">
        <f>_xlfn.PERCENTOF(D292,_2023[[#Totals],[Žiūrovų skaičius]])</f>
        <v>1.1016549176136067E-5</v>
      </c>
      <c r="G292" s="45">
        <v>44533</v>
      </c>
    </row>
    <row r="293" spans="1:7" x14ac:dyDescent="0.3">
      <c r="A293" t="s">
        <v>1265</v>
      </c>
      <c r="B293">
        <f>COUNTA(B262:B292)</f>
        <v>31</v>
      </c>
      <c r="C293" s="19">
        <v>120828.50000000001</v>
      </c>
      <c r="D293" s="12">
        <v>23597</v>
      </c>
      <c r="E293" s="62">
        <f>_xlfn.PERCENTOF(C293,_2023[[#Totals],[Pajamos]])</f>
        <v>5.6267786423886013E-3</v>
      </c>
      <c r="F293" s="62">
        <f>_xlfn.PERCENTOF(D293,_2023[[#Totals],[Žiūrovų skaičius]])</f>
        <v>6.8409871291916519E-3</v>
      </c>
    </row>
    <row r="294" spans="1:7" x14ac:dyDescent="0.3">
      <c r="A294" t="s">
        <v>247</v>
      </c>
      <c r="B294" t="s">
        <v>1266</v>
      </c>
      <c r="C294" s="19">
        <v>40643.279999999999</v>
      </c>
      <c r="D294" s="12">
        <v>8289</v>
      </c>
      <c r="E294" s="62">
        <f>_xlfn.PERCENTOF(C294,_2023[[#Totals],[Pajamos]])</f>
        <v>1.8926887270852471E-3</v>
      </c>
      <c r="F294" s="62">
        <f>_xlfn.PERCENTOF(D294,_2023[[#Totals],[Žiūrovų skaičius]])</f>
        <v>2.4030572663418909E-3</v>
      </c>
      <c r="G294" s="45">
        <v>45016</v>
      </c>
    </row>
    <row r="295" spans="1:7" x14ac:dyDescent="0.3">
      <c r="B295" t="s">
        <v>1267</v>
      </c>
      <c r="C295" s="19">
        <v>28893.99</v>
      </c>
      <c r="D295" s="12">
        <v>6255</v>
      </c>
      <c r="E295" s="62">
        <f>_xlfn.PERCENTOF(C295,_2023[[#Totals],[Pajamos]])</f>
        <v>1.3455441872189907E-3</v>
      </c>
      <c r="F295" s="62">
        <f>_xlfn.PERCENTOF(D295,_2023[[#Totals],[Žiūrovų skaičius]])</f>
        <v>1.8133819762297658E-3</v>
      </c>
      <c r="G295" s="45">
        <v>45261</v>
      </c>
    </row>
    <row r="296" spans="1:7" x14ac:dyDescent="0.3">
      <c r="B296" t="s">
        <v>1268</v>
      </c>
      <c r="C296" s="19">
        <v>26317.69</v>
      </c>
      <c r="D296" s="12">
        <v>5051</v>
      </c>
      <c r="E296" s="62">
        <f>_xlfn.PERCENTOF(C296,_2023[[#Totals],[Pajamos]])</f>
        <v>1.2255702587469352E-3</v>
      </c>
      <c r="F296" s="62">
        <f>_xlfn.PERCENTOF(D296,_2023[[#Totals],[Žiūrovų skaičius]])</f>
        <v>1.4643313128595598E-3</v>
      </c>
      <c r="G296" s="45">
        <v>45233</v>
      </c>
    </row>
    <row r="297" spans="1:7" x14ac:dyDescent="0.3">
      <c r="B297" t="s">
        <v>1269</v>
      </c>
      <c r="C297" s="19">
        <v>10340</v>
      </c>
      <c r="D297" s="12">
        <v>2031</v>
      </c>
      <c r="E297" s="62">
        <f>_xlfn.PERCENTOF(C297,_2023[[#Totals],[Pajamos]])</f>
        <v>4.8151629096031262E-4</v>
      </c>
      <c r="F297" s="62">
        <f>_xlfn.PERCENTOF(D297,_2023[[#Totals],[Žiūrovų skaičius]])</f>
        <v>5.8880556254558821E-4</v>
      </c>
      <c r="G297" s="45">
        <v>45205</v>
      </c>
    </row>
    <row r="298" spans="1:7" x14ac:dyDescent="0.3">
      <c r="B298" t="s">
        <v>1270</v>
      </c>
      <c r="C298" s="19">
        <v>3857.16</v>
      </c>
      <c r="D298" s="12">
        <v>874</v>
      </c>
      <c r="E298" s="62">
        <f>_xlfn.PERCENTOF(C298,_2023[[#Totals],[Pajamos]])</f>
        <v>1.7962140975246414E-4</v>
      </c>
      <c r="F298" s="62">
        <f>_xlfn.PERCENTOF(D298,_2023[[#Totals],[Žiūrovų skaičius]])</f>
        <v>2.5338063105112953E-4</v>
      </c>
      <c r="G298" s="45">
        <v>45135</v>
      </c>
    </row>
    <row r="299" spans="1:7" x14ac:dyDescent="0.3">
      <c r="B299" t="s">
        <v>1271</v>
      </c>
      <c r="C299" s="19">
        <v>2663.53</v>
      </c>
      <c r="D299" s="12">
        <v>393</v>
      </c>
      <c r="E299" s="62">
        <f>_xlfn.PERCENTOF(C299,_2023[[#Totals],[Pajamos]])</f>
        <v>1.2403608186281639E-4</v>
      </c>
      <c r="F299" s="62">
        <f>_xlfn.PERCENTOF(D299,_2023[[#Totals],[Žiūrovų skaičius]])</f>
        <v>1.1393431121635459E-4</v>
      </c>
      <c r="G299" s="45">
        <v>45023</v>
      </c>
    </row>
    <row r="300" spans="1:7" x14ac:dyDescent="0.3">
      <c r="B300" t="s">
        <v>1272</v>
      </c>
      <c r="C300" s="19">
        <v>199.46</v>
      </c>
      <c r="D300" s="12">
        <v>43</v>
      </c>
      <c r="E300" s="62">
        <f>_xlfn.PERCENTOF(C300,_2023[[#Totals],[Pajamos]])</f>
        <v>9.2885144482537668E-6</v>
      </c>
      <c r="F300" s="62">
        <f>_xlfn.PERCENTOF(D300,_2023[[#Totals],[Žiūrovų skaičius]])</f>
        <v>1.2466095120364497E-5</v>
      </c>
      <c r="G300" s="45">
        <v>45198</v>
      </c>
    </row>
    <row r="301" spans="1:7" x14ac:dyDescent="0.3">
      <c r="B301" t="s">
        <v>1273</v>
      </c>
      <c r="C301" s="19">
        <v>161.9</v>
      </c>
      <c r="D301" s="12">
        <v>28</v>
      </c>
      <c r="E301" s="62">
        <f>_xlfn.PERCENTOF(C301,_2023[[#Totals],[Pajamos]])</f>
        <v>7.5394088497557656E-6</v>
      </c>
      <c r="F301" s="62">
        <f>_xlfn.PERCENTOF(D301,_2023[[#Totals],[Žiūrovų skaičius]])</f>
        <v>8.1174572876792081E-6</v>
      </c>
      <c r="G301" s="45">
        <v>45114</v>
      </c>
    </row>
    <row r="302" spans="1:7" x14ac:dyDescent="0.3">
      <c r="B302" t="s">
        <v>1274</v>
      </c>
      <c r="C302" s="19">
        <v>159.9</v>
      </c>
      <c r="D302" s="12">
        <v>46</v>
      </c>
      <c r="E302" s="62">
        <f>_xlfn.PERCENTOF(C302,_2023[[#Totals],[Pajamos]])</f>
        <v>7.4462722364172135E-6</v>
      </c>
      <c r="F302" s="62">
        <f>_xlfn.PERCENTOF(D302,_2023[[#Totals],[Žiūrovų skaičius]])</f>
        <v>1.3335822686901555E-5</v>
      </c>
      <c r="G302" s="45">
        <v>45191</v>
      </c>
    </row>
    <row r="303" spans="1:7" x14ac:dyDescent="0.3">
      <c r="A303" t="s">
        <v>1275</v>
      </c>
      <c r="B303">
        <f>COUNTA(B294:B302)</f>
        <v>9</v>
      </c>
      <c r="C303" s="19">
        <v>113236.91</v>
      </c>
      <c r="D303" s="12">
        <v>23010</v>
      </c>
      <c r="E303" s="62">
        <f>_xlfn.PERCENTOF(C303,_2023[[#Totals],[Pajamos]])</f>
        <v>5.2732511511611926E-3</v>
      </c>
      <c r="F303" s="62">
        <f>_xlfn.PERCENTOF(D303,_2023[[#Totals],[Žiūrovų skaičius]])</f>
        <v>6.6708104353392344E-3</v>
      </c>
    </row>
    <row r="304" spans="1:7" x14ac:dyDescent="0.3">
      <c r="A304" t="s">
        <v>201</v>
      </c>
      <c r="B304" t="s">
        <v>1276</v>
      </c>
      <c r="C304" s="19">
        <v>61011.56</v>
      </c>
      <c r="D304" s="12">
        <v>9370</v>
      </c>
      <c r="E304" s="62">
        <f>_xlfn.PERCENTOF(C304,_2023[[#Totals],[Pajamos]])</f>
        <v>2.8412050364509255E-3</v>
      </c>
      <c r="F304" s="62">
        <f>_xlfn.PERCENTOF(D304,_2023[[#Totals],[Žiūrovų skaičius]])</f>
        <v>2.7164490994840778E-3</v>
      </c>
      <c r="G304" s="45">
        <v>44946</v>
      </c>
    </row>
    <row r="305" spans="1:7" x14ac:dyDescent="0.3">
      <c r="B305" t="s">
        <v>1277</v>
      </c>
      <c r="C305" s="19">
        <v>46105.03</v>
      </c>
      <c r="D305" s="12">
        <v>7463</v>
      </c>
      <c r="E305" s="62">
        <f>_xlfn.PERCENTOF(C305,_2023[[#Totals],[Pajamos]])</f>
        <v>2.1470331760361644E-3</v>
      </c>
      <c r="F305" s="62">
        <f>_xlfn.PERCENTOF(D305,_2023[[#Totals],[Žiūrovų skaičius]])</f>
        <v>2.1635922763553546E-3</v>
      </c>
      <c r="G305" s="45">
        <v>45219</v>
      </c>
    </row>
    <row r="306" spans="1:7" x14ac:dyDescent="0.3">
      <c r="A306" t="s">
        <v>1278</v>
      </c>
      <c r="B306">
        <f>COUNTA(B304:B305)</f>
        <v>2</v>
      </c>
      <c r="C306" s="19">
        <v>107116.59</v>
      </c>
      <c r="D306" s="12">
        <v>16833</v>
      </c>
      <c r="E306" s="62">
        <f>_xlfn.PERCENTOF(C306,_2023[[#Totals],[Pajamos]])</f>
        <v>4.9882382124870903E-3</v>
      </c>
      <c r="F306" s="62">
        <f>_xlfn.PERCENTOF(D306,_2023[[#Totals],[Žiūrovų skaičius]])</f>
        <v>4.8800413758394324E-3</v>
      </c>
    </row>
    <row r="307" spans="1:7" x14ac:dyDescent="0.3">
      <c r="A307" t="s">
        <v>288</v>
      </c>
      <c r="B307" t="s">
        <v>1279</v>
      </c>
      <c r="C307" s="19">
        <v>27377</v>
      </c>
      <c r="D307" s="12">
        <v>6644</v>
      </c>
      <c r="E307" s="62">
        <f>_xlfn.PERCENTOF(C307,_2023[[#Totals],[Pajamos]])</f>
        <v>1.2749005316847657E-3</v>
      </c>
      <c r="F307" s="62">
        <f>_xlfn.PERCENTOF(D307,_2023[[#Totals],[Žiūrovų skaičius]])</f>
        <v>1.9261566506907377E-3</v>
      </c>
      <c r="G307" s="45">
        <v>45051</v>
      </c>
    </row>
    <row r="308" spans="1:7" x14ac:dyDescent="0.3">
      <c r="B308" t="s">
        <v>1280</v>
      </c>
      <c r="C308" s="19">
        <v>17800.55</v>
      </c>
      <c r="D308" s="12">
        <v>3415</v>
      </c>
      <c r="E308" s="62">
        <f>_xlfn.PERCENTOF(C308,_2023[[#Totals],[Pajamos]])</f>
        <v>8.2894147128177872E-4</v>
      </c>
      <c r="F308" s="62">
        <f>_xlfn.PERCENTOF(D308,_2023[[#Totals],[Žiūrovų skaičius]])</f>
        <v>9.9003987990801761E-4</v>
      </c>
      <c r="G308" s="45">
        <v>45247</v>
      </c>
    </row>
    <row r="309" spans="1:7" x14ac:dyDescent="0.3">
      <c r="B309" t="s">
        <v>1281</v>
      </c>
      <c r="C309" s="19">
        <v>9470</v>
      </c>
      <c r="D309" s="12">
        <v>1691</v>
      </c>
      <c r="E309" s="62">
        <f>_xlfn.PERCENTOF(C309,_2023[[#Totals],[Pajamos]])</f>
        <v>4.410018641580426E-4</v>
      </c>
      <c r="F309" s="62">
        <f>_xlfn.PERCENTOF(D309,_2023[[#Totals],[Žiūrovų skaičius]])</f>
        <v>4.9023643833805499E-4</v>
      </c>
      <c r="G309" s="45">
        <v>45135</v>
      </c>
    </row>
    <row r="310" spans="1:7" x14ac:dyDescent="0.3">
      <c r="B310" t="s">
        <v>1282</v>
      </c>
      <c r="C310" s="19">
        <v>8630</v>
      </c>
      <c r="D310" s="12">
        <v>1460</v>
      </c>
      <c r="E310" s="62">
        <f>_xlfn.PERCENTOF(C310,_2023[[#Totals],[Pajamos]])</f>
        <v>4.0188448655585087E-4</v>
      </c>
      <c r="F310" s="62">
        <f>_xlfn.PERCENTOF(D310,_2023[[#Totals],[Žiūrovų skaičius]])</f>
        <v>4.2326741571470155E-4</v>
      </c>
      <c r="G310" s="45">
        <v>45121</v>
      </c>
    </row>
    <row r="311" spans="1:7" x14ac:dyDescent="0.3">
      <c r="B311" t="s">
        <v>1283</v>
      </c>
      <c r="C311" s="19">
        <v>6150</v>
      </c>
      <c r="D311" s="12">
        <v>938</v>
      </c>
      <c r="E311" s="62">
        <f>_xlfn.PERCENTOF(C311,_2023[[#Totals],[Pajamos]])</f>
        <v>2.8639508601604666E-4</v>
      </c>
      <c r="F311" s="62">
        <f>_xlfn.PERCENTOF(D311,_2023[[#Totals],[Žiūrovų skaičius]])</f>
        <v>2.7193481913725346E-4</v>
      </c>
      <c r="G311" s="45">
        <v>45282</v>
      </c>
    </row>
    <row r="312" spans="1:7" x14ac:dyDescent="0.3">
      <c r="B312" t="s">
        <v>1284</v>
      </c>
      <c r="C312" s="19">
        <v>4538</v>
      </c>
      <c r="D312" s="12">
        <v>1084</v>
      </c>
      <c r="E312" s="62">
        <f>_xlfn.PERCENTOF(C312,_2023[[#Totals],[Pajamos]])</f>
        <v>2.1132697566517394E-4</v>
      </c>
      <c r="F312" s="62">
        <f>_xlfn.PERCENTOF(D312,_2023[[#Totals],[Žiūrovų skaičius]])</f>
        <v>3.1426156070872362E-4</v>
      </c>
      <c r="G312" s="45">
        <v>44967</v>
      </c>
    </row>
    <row r="313" spans="1:7" x14ac:dyDescent="0.3">
      <c r="B313" t="s">
        <v>1285</v>
      </c>
      <c r="C313" s="19">
        <v>3552</v>
      </c>
      <c r="D313" s="12">
        <v>822</v>
      </c>
      <c r="E313" s="62">
        <f>_xlfn.PERCENTOF(C313,_2023[[#Totals],[Pajamos]])</f>
        <v>1.6541062528926793E-4</v>
      </c>
      <c r="F313" s="62">
        <f>_xlfn.PERCENTOF(D313,_2023[[#Totals],[Žiūrovų skaičius]])</f>
        <v>2.3830535323115387E-4</v>
      </c>
      <c r="G313" s="45">
        <v>44981</v>
      </c>
    </row>
    <row r="314" spans="1:7" x14ac:dyDescent="0.3">
      <c r="B314" t="s">
        <v>1286</v>
      </c>
      <c r="C314" s="19">
        <v>3437.66</v>
      </c>
      <c r="D314" s="12">
        <v>734</v>
      </c>
      <c r="E314" s="62">
        <f>_xlfn.PERCENTOF(C314,_2023[[#Totals],[Pajamos]])</f>
        <v>1.6008600510470291E-4</v>
      </c>
      <c r="F314" s="62">
        <f>_xlfn.PERCENTOF(D314,_2023[[#Totals],[Žiūrovų skaičius]])</f>
        <v>2.127933446127335E-4</v>
      </c>
      <c r="G314" s="45">
        <v>45072</v>
      </c>
    </row>
    <row r="315" spans="1:7" x14ac:dyDescent="0.3">
      <c r="B315" t="s">
        <v>1287</v>
      </c>
      <c r="C315" s="19">
        <v>2911</v>
      </c>
      <c r="D315" s="12">
        <v>647</v>
      </c>
      <c r="E315" s="62">
        <f>_xlfn.PERCENTOF(C315,_2023[[#Totals],[Pajamos]])</f>
        <v>1.355603407142621E-4</v>
      </c>
      <c r="F315" s="62">
        <f>_xlfn.PERCENTOF(D315,_2023[[#Totals],[Žiūrovų skaičius]])</f>
        <v>1.8757124518315883E-4</v>
      </c>
      <c r="G315" s="45">
        <v>45016</v>
      </c>
    </row>
    <row r="316" spans="1:7" x14ac:dyDescent="0.3">
      <c r="B316" t="s">
        <v>1288</v>
      </c>
      <c r="C316" s="19">
        <v>2708</v>
      </c>
      <c r="D316" s="12">
        <v>510</v>
      </c>
      <c r="E316" s="62">
        <f>_xlfn.PERCENTOF(C316,_2023[[#Totals],[Pajamos]])</f>
        <v>1.2610697446039908E-4</v>
      </c>
      <c r="F316" s="62">
        <f>_xlfn.PERCENTOF(D316,_2023[[#Totals],[Žiūrovų skaičius]])</f>
        <v>1.4785368631129985E-4</v>
      </c>
      <c r="G316" s="45">
        <v>45275</v>
      </c>
    </row>
    <row r="317" spans="1:7" x14ac:dyDescent="0.3">
      <c r="B317" t="s">
        <v>1289</v>
      </c>
      <c r="C317" s="19">
        <v>1962.78</v>
      </c>
      <c r="D317" s="12">
        <v>322</v>
      </c>
      <c r="E317" s="62">
        <f>_xlfn.PERCENTOF(C317,_2023[[#Totals],[Pajamos]])</f>
        <v>9.1403340964321317E-5</v>
      </c>
      <c r="F317" s="62">
        <f>_xlfn.PERCENTOF(D317,_2023[[#Totals],[Žiūrovų skaičius]])</f>
        <v>9.3350758808310883E-5</v>
      </c>
      <c r="G317" s="45">
        <v>45170</v>
      </c>
    </row>
    <row r="318" spans="1:7" x14ac:dyDescent="0.3">
      <c r="B318" t="s">
        <v>1290</v>
      </c>
      <c r="C318" s="19">
        <v>189</v>
      </c>
      <c r="D318" s="12">
        <v>36</v>
      </c>
      <c r="E318" s="62">
        <f>_xlfn.PERCENTOF(C318,_2023[[#Totals],[Pajamos]])</f>
        <v>8.8014099604931407E-6</v>
      </c>
      <c r="F318" s="62">
        <f>_xlfn.PERCENTOF(D318,_2023[[#Totals],[Žiūrovų skaičius]])</f>
        <v>1.0436730798444694E-5</v>
      </c>
      <c r="G318" s="45">
        <v>44904</v>
      </c>
    </row>
    <row r="319" spans="1:7" x14ac:dyDescent="0.3">
      <c r="A319" t="s">
        <v>1291</v>
      </c>
      <c r="B319">
        <f>COUNTA(B307:B318)</f>
        <v>12</v>
      </c>
      <c r="C319" s="19">
        <v>88725.989999999991</v>
      </c>
      <c r="D319" s="12">
        <v>18303</v>
      </c>
      <c r="E319" s="62">
        <f>_xlfn.PERCENTOF(C319,_2023[[#Totals],[Pajamos]])</f>
        <v>4.1318191118551043E-3</v>
      </c>
      <c r="F319" s="62">
        <f>_xlfn.PERCENTOF(D319,_2023[[#Totals],[Žiūrovų skaičius]])</f>
        <v>5.3062078834425902E-3</v>
      </c>
    </row>
    <row r="320" spans="1:7" x14ac:dyDescent="0.3">
      <c r="A320" t="s">
        <v>1292</v>
      </c>
      <c r="B320" t="s">
        <v>1293</v>
      </c>
      <c r="C320" s="19">
        <v>82742</v>
      </c>
      <c r="D320" s="12">
        <v>12560</v>
      </c>
      <c r="E320" s="62">
        <f>_xlfn.PERCENTOF(C320,_2023[[#Totals],[Pajamos]])</f>
        <v>3.8531548304292251E-3</v>
      </c>
      <c r="F320" s="62">
        <f>_xlfn.PERCENTOF(D320,_2023[[#Totals],[Žiūrovų skaičius]])</f>
        <v>3.641259411901816E-3</v>
      </c>
      <c r="G320" s="45">
        <v>45254</v>
      </c>
    </row>
    <row r="321" spans="1:7" x14ac:dyDescent="0.3">
      <c r="A321" t="s">
        <v>1294</v>
      </c>
      <c r="B321">
        <f>COUNTA(B320)</f>
        <v>1</v>
      </c>
      <c r="C321" s="19">
        <v>82742</v>
      </c>
      <c r="D321" s="12">
        <v>12560</v>
      </c>
      <c r="E321" s="62">
        <f>_xlfn.PERCENTOF(C321,_2023[[#Totals],[Pajamos]])</f>
        <v>3.8531548304292251E-3</v>
      </c>
      <c r="F321" s="62">
        <f>_xlfn.PERCENTOF(D321,_2023[[#Totals],[Žiūrovų skaičius]])</f>
        <v>3.641259411901816E-3</v>
      </c>
    </row>
    <row r="322" spans="1:7" x14ac:dyDescent="0.3">
      <c r="A322" t="s">
        <v>316</v>
      </c>
      <c r="B322" t="s">
        <v>1295</v>
      </c>
      <c r="C322" s="19">
        <v>22341.09</v>
      </c>
      <c r="D322" s="12">
        <v>3569</v>
      </c>
      <c r="E322" s="62">
        <f>_xlfn.PERCENTOF(C322,_2023[[#Totals],[Pajamos]])</f>
        <v>1.0403867304458927E-3</v>
      </c>
      <c r="F322" s="62">
        <f>_xlfn.PERCENTOF(D322,_2023[[#Totals],[Žiūrovų skaičius]])</f>
        <v>1.0346858949902532E-3</v>
      </c>
      <c r="G322" s="45">
        <v>44939</v>
      </c>
    </row>
    <row r="323" spans="1:7" x14ac:dyDescent="0.3">
      <c r="B323" t="s">
        <v>1296</v>
      </c>
      <c r="C323" s="19">
        <v>8117.6</v>
      </c>
      <c r="D323" s="12">
        <v>1270</v>
      </c>
      <c r="E323" s="62">
        <f>_xlfn.PERCENTOF(C323,_2023[[#Totals],[Pajamos]])</f>
        <v>3.7802288621851393E-4</v>
      </c>
      <c r="F323" s="62">
        <f>_xlfn.PERCENTOF(D323,_2023[[#Totals],[Žiūrovų skaičius]])</f>
        <v>3.6818466983402117E-4</v>
      </c>
      <c r="G323" s="45">
        <v>45156</v>
      </c>
    </row>
    <row r="324" spans="1:7" x14ac:dyDescent="0.3">
      <c r="B324" t="s">
        <v>1297</v>
      </c>
      <c r="C324" s="19">
        <v>7346.05</v>
      </c>
      <c r="D324" s="12">
        <v>1773</v>
      </c>
      <c r="E324" s="62">
        <f>_xlfn.PERCENTOF(C324,_2023[[#Totals],[Pajamos]])</f>
        <v>3.4209310920783409E-4</v>
      </c>
      <c r="F324" s="62">
        <f>_xlfn.PERCENTOF(D324,_2023[[#Totals],[Žiūrovų skaičius]])</f>
        <v>5.1400899182340123E-4</v>
      </c>
      <c r="G324" s="45">
        <v>45072</v>
      </c>
    </row>
    <row r="325" spans="1:7" x14ac:dyDescent="0.3">
      <c r="B325" t="s">
        <v>1298</v>
      </c>
      <c r="C325" s="19">
        <v>5896.8</v>
      </c>
      <c r="D325" s="12">
        <v>1448</v>
      </c>
      <c r="E325" s="62">
        <f>_xlfn.PERCENTOF(C325,_2023[[#Totals],[Pajamos]])</f>
        <v>2.7460399076738605E-4</v>
      </c>
      <c r="F325" s="62">
        <f>_xlfn.PERCENTOF(D325,_2023[[#Totals],[Žiūrovų skaičius]])</f>
        <v>4.1978850544855328E-4</v>
      </c>
      <c r="G325" s="45">
        <v>44602</v>
      </c>
    </row>
    <row r="326" spans="1:7" x14ac:dyDescent="0.3">
      <c r="B326" t="s">
        <v>1299</v>
      </c>
      <c r="C326" s="19">
        <v>5532.03</v>
      </c>
      <c r="D326" s="12">
        <v>1316</v>
      </c>
      <c r="E326" s="62">
        <f>_xlfn.PERCENTOF(C326,_2023[[#Totals],[Pajamos]])</f>
        <v>2.5761726954363424E-4</v>
      </c>
      <c r="F326" s="62">
        <f>_xlfn.PERCENTOF(D326,_2023[[#Totals],[Žiūrovų skaičius]])</f>
        <v>3.8152049252092275E-4</v>
      </c>
      <c r="G326" s="45">
        <v>45191</v>
      </c>
    </row>
    <row r="327" spans="1:7" x14ac:dyDescent="0.3">
      <c r="B327" t="s">
        <v>1300</v>
      </c>
      <c r="C327" s="19">
        <v>2695.8</v>
      </c>
      <c r="D327" s="12">
        <v>458</v>
      </c>
      <c r="E327" s="62">
        <f>_xlfn.PERCENTOF(C327,_2023[[#Totals],[Pajamos]])</f>
        <v>1.2553884111903392E-4</v>
      </c>
      <c r="F327" s="62">
        <f>_xlfn.PERCENTOF(D327,_2023[[#Totals],[Žiūrovų skaičius]])</f>
        <v>1.3277840849132419E-4</v>
      </c>
      <c r="G327" s="45">
        <v>45254</v>
      </c>
    </row>
    <row r="328" spans="1:7" x14ac:dyDescent="0.3">
      <c r="B328" t="s">
        <v>1301</v>
      </c>
      <c r="C328" s="19">
        <v>1570.25</v>
      </c>
      <c r="D328" s="12">
        <v>329</v>
      </c>
      <c r="E328" s="62">
        <f>_xlfn.PERCENTOF(C328,_2023[[#Totals],[Pajamos]])</f>
        <v>7.3123883547430448E-5</v>
      </c>
      <c r="F328" s="62">
        <f>_xlfn.PERCENTOF(D328,_2023[[#Totals],[Žiūrovų skaičius]])</f>
        <v>9.5380123130230687E-5</v>
      </c>
      <c r="G328" s="45">
        <v>45030</v>
      </c>
    </row>
    <row r="329" spans="1:7" x14ac:dyDescent="0.3">
      <c r="B329" t="s">
        <v>1302</v>
      </c>
      <c r="C329" s="19">
        <v>1499.1</v>
      </c>
      <c r="D329" s="12">
        <v>263</v>
      </c>
      <c r="E329" s="62">
        <f>_xlfn.PERCENTOF(C329,_2023[[#Totals],[Pajamos]])</f>
        <v>6.9810548527911472E-5</v>
      </c>
      <c r="F329" s="62">
        <f>_xlfn.PERCENTOF(D329,_2023[[#Totals],[Žiūrovų skaičius]])</f>
        <v>7.6246116666415408E-5</v>
      </c>
      <c r="G329" s="45">
        <v>45106</v>
      </c>
    </row>
    <row r="330" spans="1:7" x14ac:dyDescent="0.3">
      <c r="B330" t="s">
        <v>1303</v>
      </c>
      <c r="C330" s="19">
        <v>1193.8</v>
      </c>
      <c r="D330" s="12">
        <v>222</v>
      </c>
      <c r="E330" s="62">
        <f>_xlfn.PERCENTOF(C330,_2023[[#Totals],[Pajamos]])</f>
        <v>5.5593244501781547E-5</v>
      </c>
      <c r="F330" s="62">
        <f>_xlfn.PERCENTOF(D330,_2023[[#Totals],[Žiūrovų skaičius]])</f>
        <v>6.4359839923742291E-5</v>
      </c>
      <c r="G330" s="45">
        <v>45052</v>
      </c>
    </row>
    <row r="331" spans="1:7" x14ac:dyDescent="0.3">
      <c r="B331" t="s">
        <v>1304</v>
      </c>
      <c r="C331" s="19">
        <v>1069.95</v>
      </c>
      <c r="D331" s="12">
        <v>273</v>
      </c>
      <c r="E331" s="62">
        <f>_xlfn.PERCENTOF(C331,_2023[[#Totals],[Pajamos]])</f>
        <v>4.9825759720791734E-5</v>
      </c>
      <c r="F331" s="62">
        <f>_xlfn.PERCENTOF(D331,_2023[[#Totals],[Žiūrovų skaičius]])</f>
        <v>7.9145208554872267E-5</v>
      </c>
      <c r="G331" s="45">
        <v>44694</v>
      </c>
    </row>
    <row r="332" spans="1:7" x14ac:dyDescent="0.3">
      <c r="B332" t="s">
        <v>1305</v>
      </c>
      <c r="C332" s="19">
        <v>985.7</v>
      </c>
      <c r="D332" s="12">
        <v>266</v>
      </c>
      <c r="E332" s="62">
        <f>_xlfn.PERCENTOF(C332,_2023[[#Totals],[Pajamos]])</f>
        <v>4.5902379883905239E-5</v>
      </c>
      <c r="F332" s="62">
        <f>_xlfn.PERCENTOF(D332,_2023[[#Totals],[Žiūrovų skaičius]])</f>
        <v>7.7115844232952477E-5</v>
      </c>
      <c r="G332" s="45">
        <v>44883</v>
      </c>
    </row>
    <row r="333" spans="1:7" x14ac:dyDescent="0.3">
      <c r="B333" t="s">
        <v>1306</v>
      </c>
      <c r="C333" s="19">
        <v>797.27</v>
      </c>
      <c r="D333" s="12">
        <v>126</v>
      </c>
      <c r="E333" s="62">
        <f>_xlfn.PERCENTOF(C333,_2023[[#Totals],[Pajamos]])</f>
        <v>3.7127513858213581E-5</v>
      </c>
      <c r="F333" s="62">
        <f>_xlfn.PERCENTOF(D333,_2023[[#Totals],[Žiūrovų skaičius]])</f>
        <v>3.6528557794556434E-5</v>
      </c>
      <c r="G333" s="45">
        <v>45044</v>
      </c>
    </row>
    <row r="334" spans="1:7" x14ac:dyDescent="0.3">
      <c r="B334" t="s">
        <v>1307</v>
      </c>
      <c r="C334" s="19">
        <v>795.45</v>
      </c>
      <c r="D334" s="12">
        <v>144</v>
      </c>
      <c r="E334" s="62">
        <f>_xlfn.PERCENTOF(C334,_2023[[#Totals],[Pajamos]])</f>
        <v>3.7042759540075503E-5</v>
      </c>
      <c r="F334" s="62">
        <f>_xlfn.PERCENTOF(D334,_2023[[#Totals],[Žiūrovų skaičius]])</f>
        <v>4.1746923193778778E-5</v>
      </c>
      <c r="G334" s="45">
        <v>44974</v>
      </c>
    </row>
    <row r="335" spans="1:7" x14ac:dyDescent="0.3">
      <c r="B335" t="s">
        <v>1308</v>
      </c>
      <c r="C335" s="19">
        <v>794.2</v>
      </c>
      <c r="D335" s="12">
        <v>180</v>
      </c>
      <c r="E335" s="62">
        <f>_xlfn.PERCENTOF(C335,_2023[[#Totals],[Pajamos]])</f>
        <v>3.6984549156738906E-5</v>
      </c>
      <c r="F335" s="62">
        <f>_xlfn.PERCENTOF(D335,_2023[[#Totals],[Žiūrovų skaičius]])</f>
        <v>5.2183653992223479E-5</v>
      </c>
      <c r="G335" s="45">
        <v>45289</v>
      </c>
    </row>
    <row r="336" spans="1:7" x14ac:dyDescent="0.3">
      <c r="B336" t="s">
        <v>1309</v>
      </c>
      <c r="C336" s="19">
        <v>422.32</v>
      </c>
      <c r="D336" s="12">
        <v>108</v>
      </c>
      <c r="E336" s="62">
        <f>_xlfn.PERCENTOF(C336,_2023[[#Totals],[Pajamos]])</f>
        <v>1.9666727272568589E-5</v>
      </c>
      <c r="F336" s="62">
        <f>_xlfn.PERCENTOF(D336,_2023[[#Totals],[Žiūrovų skaičius]])</f>
        <v>3.1310192395334083E-5</v>
      </c>
      <c r="G336" s="45">
        <v>44827</v>
      </c>
    </row>
    <row r="337" spans="1:7" x14ac:dyDescent="0.3">
      <c r="B337" t="s">
        <v>1310</v>
      </c>
      <c r="C337" s="19">
        <v>415.6</v>
      </c>
      <c r="D337" s="12">
        <v>84</v>
      </c>
      <c r="E337" s="62">
        <f>_xlfn.PERCENTOF(C337,_2023[[#Totals],[Pajamos]])</f>
        <v>1.9353788251751058E-5</v>
      </c>
      <c r="F337" s="62">
        <f>_xlfn.PERCENTOF(D337,_2023[[#Totals],[Žiūrovų skaičius]])</f>
        <v>2.4352371863037623E-5</v>
      </c>
      <c r="G337" s="45">
        <v>44918</v>
      </c>
    </row>
    <row r="338" spans="1:7" x14ac:dyDescent="0.3">
      <c r="B338" t="s">
        <v>1311</v>
      </c>
      <c r="C338" s="19">
        <v>395.18</v>
      </c>
      <c r="D338" s="12">
        <v>80</v>
      </c>
      <c r="E338" s="62">
        <f>_xlfn.PERCENTOF(C338,_2023[[#Totals],[Pajamos]])</f>
        <v>1.8402863429564443E-5</v>
      </c>
      <c r="F338" s="62">
        <f>_xlfn.PERCENTOF(D338,_2023[[#Totals],[Žiūrovų skaičius]])</f>
        <v>2.3192735107654877E-5</v>
      </c>
      <c r="G338" s="45">
        <v>45170</v>
      </c>
    </row>
    <row r="339" spans="1:7" x14ac:dyDescent="0.3">
      <c r="B339" t="s">
        <v>1312</v>
      </c>
      <c r="C339" s="19">
        <v>295</v>
      </c>
      <c r="D339" s="12">
        <v>59</v>
      </c>
      <c r="E339" s="62">
        <f>_xlfn.PERCENTOF(C339,_2023[[#Totals],[Pajamos]])</f>
        <v>1.3737650467436384E-5</v>
      </c>
      <c r="F339" s="62">
        <f>_xlfn.PERCENTOF(D339,_2023[[#Totals],[Žiūrovų skaičius]])</f>
        <v>1.7104642141895471E-5</v>
      </c>
      <c r="G339" s="45">
        <v>44673</v>
      </c>
    </row>
    <row r="340" spans="1:7" x14ac:dyDescent="0.3">
      <c r="B340" t="s">
        <v>1313</v>
      </c>
      <c r="C340" s="19">
        <v>251.99</v>
      </c>
      <c r="D340" s="12">
        <v>69</v>
      </c>
      <c r="E340" s="62">
        <f>_xlfn.PERCENTOF(C340,_2023[[#Totals],[Pajamos]])</f>
        <v>1.1734747597590829E-5</v>
      </c>
      <c r="F340" s="62">
        <f>_xlfn.PERCENTOF(D340,_2023[[#Totals],[Žiūrovų skaičius]])</f>
        <v>2.0003734030352334E-5</v>
      </c>
      <c r="G340" s="45">
        <v>43763</v>
      </c>
    </row>
    <row r="341" spans="1:7" x14ac:dyDescent="0.3">
      <c r="B341" t="s">
        <v>1314</v>
      </c>
      <c r="C341" s="19">
        <v>142.4</v>
      </c>
      <c r="D341" s="12">
        <v>26</v>
      </c>
      <c r="E341" s="62">
        <f>_xlfn.PERCENTOF(C341,_2023[[#Totals],[Pajamos]])</f>
        <v>6.6313268697048859E-6</v>
      </c>
      <c r="F341" s="62">
        <f>_xlfn.PERCENTOF(D341,_2023[[#Totals],[Žiūrovų skaičius]])</f>
        <v>7.5376389099878353E-6</v>
      </c>
      <c r="G341" s="45">
        <v>45233</v>
      </c>
    </row>
    <row r="342" spans="1:7" x14ac:dyDescent="0.3">
      <c r="B342" t="s">
        <v>1315</v>
      </c>
      <c r="C342" s="19">
        <v>90</v>
      </c>
      <c r="D342" s="12">
        <v>18</v>
      </c>
      <c r="E342" s="62">
        <f>_xlfn.PERCENTOF(C342,_2023[[#Totals],[Pajamos]])</f>
        <v>4.1911476002348292E-6</v>
      </c>
      <c r="F342" s="62">
        <f>_xlfn.PERCENTOF(D342,_2023[[#Totals],[Žiūrovų skaičius]])</f>
        <v>5.2183653992223472E-6</v>
      </c>
      <c r="G342" s="45">
        <v>44071</v>
      </c>
    </row>
    <row r="343" spans="1:7" x14ac:dyDescent="0.3">
      <c r="B343" t="s">
        <v>1316</v>
      </c>
      <c r="C343" s="19">
        <v>50.46</v>
      </c>
      <c r="D343" s="12">
        <v>11</v>
      </c>
      <c r="E343" s="62">
        <f>_xlfn.PERCENTOF(C343,_2023[[#Totals],[Pajamos]])</f>
        <v>2.349836754531661E-6</v>
      </c>
      <c r="F343" s="62">
        <f>_xlfn.PERCENTOF(D343,_2023[[#Totals],[Žiūrovų skaičius]])</f>
        <v>3.1890010773025456E-6</v>
      </c>
      <c r="G343" s="45">
        <v>43112</v>
      </c>
    </row>
    <row r="344" spans="1:7" x14ac:dyDescent="0.3">
      <c r="B344" t="s">
        <v>1317</v>
      </c>
      <c r="C344" s="19">
        <v>17.91</v>
      </c>
      <c r="D344" s="12">
        <v>9</v>
      </c>
      <c r="E344" s="62">
        <f>_xlfn.PERCENTOF(C344,_2023[[#Totals],[Pajamos]])</f>
        <v>8.3403837244673105E-7</v>
      </c>
      <c r="F344" s="62">
        <f>_xlfn.PERCENTOF(D344,_2023[[#Totals],[Žiūrovų skaičius]])</f>
        <v>2.6091826996111736E-6</v>
      </c>
      <c r="G344" s="45">
        <v>43707</v>
      </c>
    </row>
    <row r="345" spans="1:7" x14ac:dyDescent="0.3">
      <c r="A345" t="s">
        <v>1318</v>
      </c>
      <c r="B345">
        <f>COUNTA(B322:B344)</f>
        <v>23</v>
      </c>
      <c r="C345" s="19">
        <v>62715.95</v>
      </c>
      <c r="D345" s="12">
        <v>12101</v>
      </c>
      <c r="E345" s="62">
        <f>_xlfn.PERCENTOF(C345,_2023[[#Totals],[Pajamos]])</f>
        <v>2.9205755926549727E-3</v>
      </c>
      <c r="F345" s="62">
        <f>_xlfn.PERCENTOF(D345,_2023[[#Totals],[Žiūrovų skaičius]])</f>
        <v>3.508191094221646E-3</v>
      </c>
    </row>
    <row r="346" spans="1:7" x14ac:dyDescent="0.3">
      <c r="A346" t="s">
        <v>375</v>
      </c>
      <c r="B346" t="s">
        <v>1319</v>
      </c>
      <c r="C346" s="19">
        <v>12625</v>
      </c>
      <c r="D346" s="12">
        <v>3120</v>
      </c>
      <c r="E346" s="62">
        <f>_xlfn.PERCENTOF(C346,_2023[[#Totals],[Pajamos]])</f>
        <v>5.8792487169960798E-4</v>
      </c>
      <c r="F346" s="62">
        <f>_xlfn.PERCENTOF(D346,_2023[[#Totals],[Žiūrovų skaičius]])</f>
        <v>9.0451666919854029E-4</v>
      </c>
      <c r="G346" s="45">
        <v>44807</v>
      </c>
    </row>
    <row r="347" spans="1:7" x14ac:dyDescent="0.3">
      <c r="B347" t="s">
        <v>1320</v>
      </c>
      <c r="C347" s="19">
        <v>11105</v>
      </c>
      <c r="D347" s="12">
        <v>3028</v>
      </c>
      <c r="E347" s="62">
        <f>_xlfn.PERCENTOF(C347,_2023[[#Totals],[Pajamos]])</f>
        <v>5.1714104556230863E-4</v>
      </c>
      <c r="F347" s="62">
        <f>_xlfn.PERCENTOF(D347,_2023[[#Totals],[Žiūrovų skaičius]])</f>
        <v>8.7784502382473714E-4</v>
      </c>
      <c r="G347" s="45">
        <v>44716</v>
      </c>
    </row>
    <row r="348" spans="1:7" x14ac:dyDescent="0.3">
      <c r="B348" t="s">
        <v>1321</v>
      </c>
      <c r="C348" s="19">
        <v>4980.25</v>
      </c>
      <c r="D348" s="12">
        <v>1332</v>
      </c>
      <c r="E348" s="62">
        <f>_xlfn.PERCENTOF(C348,_2023[[#Totals],[Pajamos]])</f>
        <v>2.319218092896612E-4</v>
      </c>
      <c r="F348" s="62">
        <f>_xlfn.PERCENTOF(D348,_2023[[#Totals],[Žiūrovų skaičius]])</f>
        <v>3.8615903954245374E-4</v>
      </c>
      <c r="G348" s="45">
        <v>42654</v>
      </c>
    </row>
    <row r="349" spans="1:7" x14ac:dyDescent="0.3">
      <c r="B349" t="s">
        <v>1322</v>
      </c>
      <c r="C349" s="19">
        <v>3567</v>
      </c>
      <c r="D349" s="12">
        <v>984</v>
      </c>
      <c r="E349" s="62">
        <f>_xlfn.PERCENTOF(C349,_2023[[#Totals],[Pajamos]])</f>
        <v>1.6610914988930705E-4</v>
      </c>
      <c r="F349" s="62">
        <f>_xlfn.PERCENTOF(D349,_2023[[#Totals],[Žiūrovų skaičius]])</f>
        <v>2.8527064182415498E-4</v>
      </c>
      <c r="G349" s="45">
        <v>44080</v>
      </c>
    </row>
    <row r="350" spans="1:7" x14ac:dyDescent="0.3">
      <c r="B350" t="s">
        <v>1323</v>
      </c>
      <c r="C350" s="19">
        <v>3205</v>
      </c>
      <c r="D350" s="12">
        <v>741</v>
      </c>
      <c r="E350" s="62">
        <f>_xlfn.PERCENTOF(C350,_2023[[#Totals],[Pajamos]])</f>
        <v>1.4925142287502919E-4</v>
      </c>
      <c r="F350" s="62">
        <f>_xlfn.PERCENTOF(D350,_2023[[#Totals],[Žiūrovų skaičius]])</f>
        <v>2.1482270893465332E-4</v>
      </c>
      <c r="G350" s="45">
        <v>44302</v>
      </c>
    </row>
    <row r="351" spans="1:7" x14ac:dyDescent="0.3">
      <c r="B351" t="s">
        <v>1324</v>
      </c>
      <c r="C351" s="19">
        <v>2595.5</v>
      </c>
      <c r="D351" s="12">
        <v>641</v>
      </c>
      <c r="E351" s="62">
        <f>_xlfn.PERCENTOF(C351,_2023[[#Totals],[Pajamos]])</f>
        <v>1.2086803996010555E-4</v>
      </c>
      <c r="F351" s="62">
        <f>_xlfn.PERCENTOF(D351,_2023[[#Totals],[Žiūrovų skaičius]])</f>
        <v>1.8583179005008472E-4</v>
      </c>
      <c r="G351" s="45">
        <v>45214</v>
      </c>
    </row>
    <row r="352" spans="1:7" x14ac:dyDescent="0.3">
      <c r="B352" t="s">
        <v>1325</v>
      </c>
      <c r="C352" s="19">
        <v>2327</v>
      </c>
      <c r="D352" s="12">
        <v>657</v>
      </c>
      <c r="E352" s="62">
        <f>_xlfn.PERCENTOF(C352,_2023[[#Totals],[Pajamos]])</f>
        <v>1.0836444961940498E-4</v>
      </c>
      <c r="F352" s="62">
        <f>_xlfn.PERCENTOF(D352,_2023[[#Totals],[Žiūrovų skaičius]])</f>
        <v>1.9047033707161569E-4</v>
      </c>
      <c r="G352" s="45">
        <v>44114</v>
      </c>
    </row>
    <row r="353" spans="1:7" x14ac:dyDescent="0.3">
      <c r="B353" t="s">
        <v>1326</v>
      </c>
      <c r="C353" s="19">
        <v>2312</v>
      </c>
      <c r="D353" s="12">
        <v>658</v>
      </c>
      <c r="E353" s="62">
        <f>_xlfn.PERCENTOF(C353,_2023[[#Totals],[Pajamos]])</f>
        <v>1.0766592501936584E-4</v>
      </c>
      <c r="F353" s="62">
        <f>_xlfn.PERCENTOF(D353,_2023[[#Totals],[Žiūrovų skaičius]])</f>
        <v>1.9076024626046137E-4</v>
      </c>
      <c r="G353" s="45">
        <v>44493</v>
      </c>
    </row>
    <row r="354" spans="1:7" x14ac:dyDescent="0.3">
      <c r="B354" t="s">
        <v>1327</v>
      </c>
      <c r="C354" s="19">
        <v>1683</v>
      </c>
      <c r="D354" s="12">
        <v>475</v>
      </c>
      <c r="E354" s="62">
        <f>_xlfn.PERCENTOF(C354,_2023[[#Totals],[Pajamos]])</f>
        <v>7.8374460124391312E-5</v>
      </c>
      <c r="F354" s="62">
        <f>_xlfn.PERCENTOF(D354,_2023[[#Totals],[Žiūrovų skaičius]])</f>
        <v>1.3770686470170084E-4</v>
      </c>
      <c r="G354" s="45">
        <v>43435</v>
      </c>
    </row>
    <row r="355" spans="1:7" x14ac:dyDescent="0.3">
      <c r="B355" t="s">
        <v>1328</v>
      </c>
      <c r="C355" s="19">
        <v>1389</v>
      </c>
      <c r="D355" s="12">
        <v>339</v>
      </c>
      <c r="E355" s="62">
        <f>_xlfn.PERCENTOF(C355,_2023[[#Totals],[Pajamos]])</f>
        <v>6.4683377963624202E-5</v>
      </c>
      <c r="F355" s="62">
        <f>_xlfn.PERCENTOF(D355,_2023[[#Totals],[Žiūrovų skaičius]])</f>
        <v>9.8279215018687546E-5</v>
      </c>
      <c r="G355" s="45">
        <v>44431</v>
      </c>
    </row>
    <row r="356" spans="1:7" x14ac:dyDescent="0.3">
      <c r="B356" t="s">
        <v>1329</v>
      </c>
      <c r="C356" s="19">
        <v>919</v>
      </c>
      <c r="D356" s="12">
        <v>212</v>
      </c>
      <c r="E356" s="62">
        <f>_xlfn.PERCENTOF(C356,_2023[[#Totals],[Pajamos]])</f>
        <v>4.2796273829064534E-5</v>
      </c>
      <c r="F356" s="62">
        <f>_xlfn.PERCENTOF(D356,_2023[[#Totals],[Žiūrovų skaičius]])</f>
        <v>6.1460748035285431E-5</v>
      </c>
      <c r="G356" s="45">
        <v>42988</v>
      </c>
    </row>
    <row r="357" spans="1:7" x14ac:dyDescent="0.3">
      <c r="B357" t="s">
        <v>1330</v>
      </c>
      <c r="C357" s="19">
        <v>661</v>
      </c>
      <c r="D357" s="12">
        <v>209</v>
      </c>
      <c r="E357" s="62">
        <f>_xlfn.PERCENTOF(C357,_2023[[#Totals],[Pajamos]])</f>
        <v>3.078165070839136E-5</v>
      </c>
      <c r="F357" s="62">
        <f>_xlfn.PERCENTOF(D357,_2023[[#Totals],[Žiūrovų skaičius]])</f>
        <v>6.059102046874837E-5</v>
      </c>
      <c r="G357" s="45">
        <v>44707</v>
      </c>
    </row>
    <row r="358" spans="1:7" x14ac:dyDescent="0.3">
      <c r="B358" t="s">
        <v>1331</v>
      </c>
      <c r="C358" s="19">
        <v>596</v>
      </c>
      <c r="D358" s="12">
        <v>149</v>
      </c>
      <c r="E358" s="62">
        <f>_xlfn.PERCENTOF(C358,_2023[[#Totals],[Pajamos]])</f>
        <v>2.7754710774888425E-5</v>
      </c>
      <c r="F358" s="62">
        <f>_xlfn.PERCENTOF(D358,_2023[[#Totals],[Žiūrovų skaičius]])</f>
        <v>4.3196469138007208E-5</v>
      </c>
      <c r="G358" s="45">
        <v>42301</v>
      </c>
    </row>
    <row r="359" spans="1:7" x14ac:dyDescent="0.3">
      <c r="B359" t="s">
        <v>1332</v>
      </c>
      <c r="C359" s="19">
        <v>464</v>
      </c>
      <c r="D359" s="12">
        <v>116</v>
      </c>
      <c r="E359" s="62">
        <f>_xlfn.PERCENTOF(C359,_2023[[#Totals],[Pajamos]])</f>
        <v>2.1607694294544008E-5</v>
      </c>
      <c r="F359" s="62">
        <f>_xlfn.PERCENTOF(D359,_2023[[#Totals],[Žiūrovų skaičius]])</f>
        <v>3.3629465906099575E-5</v>
      </c>
      <c r="G359" s="45">
        <v>44805</v>
      </c>
    </row>
    <row r="360" spans="1:7" x14ac:dyDescent="0.3">
      <c r="A360" t="s">
        <v>1333</v>
      </c>
      <c r="B360">
        <f>COUNTA(B346:B359)</f>
        <v>14</v>
      </c>
      <c r="C360" s="19">
        <v>48428.75</v>
      </c>
      <c r="D360" s="12">
        <v>12661</v>
      </c>
      <c r="E360" s="62">
        <f>_xlfn.PERCENTOF(C360,_2023[[#Totals],[Pajamos]])</f>
        <v>2.2552448816096941E-3</v>
      </c>
      <c r="F360" s="62">
        <f>_xlfn.PERCENTOF(D360,_2023[[#Totals],[Žiūrovų skaičius]])</f>
        <v>3.6705402399752301E-3</v>
      </c>
    </row>
    <row r="361" spans="1:7" x14ac:dyDescent="0.3">
      <c r="A361" t="s">
        <v>272</v>
      </c>
      <c r="B361" t="s">
        <v>1334</v>
      </c>
      <c r="C361" s="19">
        <v>30662.95</v>
      </c>
      <c r="D361" s="12">
        <v>4663</v>
      </c>
      <c r="E361" s="62">
        <f>_xlfn.PERCENTOF(C361,_2023[[#Totals],[Pajamos]])</f>
        <v>1.427921658984673E-3</v>
      </c>
      <c r="F361" s="62">
        <f>_xlfn.PERCENTOF(D361,_2023[[#Totals],[Žiūrovų skaičius]])</f>
        <v>1.3518465475874338E-3</v>
      </c>
      <c r="G361" s="45">
        <v>45219</v>
      </c>
    </row>
    <row r="362" spans="1:7" x14ac:dyDescent="0.3">
      <c r="B362" t="s">
        <v>1335</v>
      </c>
      <c r="C362" s="19">
        <v>12696.21</v>
      </c>
      <c r="D362" s="12">
        <v>2756</v>
      </c>
      <c r="E362" s="62">
        <f>_xlfn.PERCENTOF(C362,_2023[[#Totals],[Pajamos]])</f>
        <v>5.9124100081752709E-4</v>
      </c>
      <c r="F362" s="62">
        <f>_xlfn.PERCENTOF(D362,_2023[[#Totals],[Žiūrovų skaičius]])</f>
        <v>7.9898972445871053E-4</v>
      </c>
      <c r="G362" s="45">
        <v>44911</v>
      </c>
    </row>
    <row r="363" spans="1:7" x14ac:dyDescent="0.3">
      <c r="B363" t="s">
        <v>1336</v>
      </c>
      <c r="C363" s="19">
        <v>844.65</v>
      </c>
      <c r="D363" s="12">
        <v>150</v>
      </c>
      <c r="E363" s="62">
        <f>_xlfn.PERCENTOF(C363,_2023[[#Totals],[Pajamos]])</f>
        <v>3.933392022820387E-5</v>
      </c>
      <c r="F363" s="62">
        <f>_xlfn.PERCENTOF(D363,_2023[[#Totals],[Žiūrovų skaičius]])</f>
        <v>4.3486378326852895E-5</v>
      </c>
      <c r="G363" s="45">
        <v>44883</v>
      </c>
    </row>
    <row r="364" spans="1:7" x14ac:dyDescent="0.3">
      <c r="A364" t="s">
        <v>1337</v>
      </c>
      <c r="B364">
        <f>COUNTA(B361:B363)</f>
        <v>3</v>
      </c>
      <c r="C364" s="19">
        <v>44203.810000000005</v>
      </c>
      <c r="D364" s="12">
        <v>7569</v>
      </c>
      <c r="E364" s="62">
        <f>_xlfn.PERCENTOF(C364,_2023[[#Totals],[Pajamos]])</f>
        <v>2.0584965800304043E-3</v>
      </c>
      <c r="F364" s="62">
        <f>_xlfn.PERCENTOF(D364,_2023[[#Totals],[Žiūrovų skaičius]])</f>
        <v>2.1943226503729971E-3</v>
      </c>
    </row>
    <row r="365" spans="1:7" x14ac:dyDescent="0.3">
      <c r="A365" t="s">
        <v>296</v>
      </c>
      <c r="B365" t="s">
        <v>1338</v>
      </c>
      <c r="C365" s="19">
        <v>26140.79</v>
      </c>
      <c r="D365" s="12">
        <v>3499</v>
      </c>
      <c r="E365" s="62">
        <f>_xlfn.PERCENTOF(C365,_2023[[#Totals],[Pajamos]])</f>
        <v>1.2173323252971404E-3</v>
      </c>
      <c r="F365" s="62">
        <f>_xlfn.PERCENTOF(D365,_2023[[#Totals],[Žiūrovų skaičius]])</f>
        <v>1.0143922517710552E-3</v>
      </c>
      <c r="G365" s="45">
        <v>45261</v>
      </c>
    </row>
    <row r="366" spans="1:7" x14ac:dyDescent="0.3">
      <c r="B366" t="s">
        <v>1339</v>
      </c>
      <c r="C366" s="19">
        <v>14832.47</v>
      </c>
      <c r="D366" s="12">
        <v>2233</v>
      </c>
      <c r="E366" s="62">
        <f>_xlfn.PERCENTOF(C366,_2023[[#Totals],[Pajamos]])</f>
        <v>6.9072301162283439E-4</v>
      </c>
      <c r="F366" s="62">
        <f>_xlfn.PERCENTOF(D366,_2023[[#Totals],[Žiūrovų skaičius]])</f>
        <v>6.4736721869241675E-4</v>
      </c>
      <c r="G366" s="45">
        <v>45205</v>
      </c>
    </row>
    <row r="367" spans="1:7" x14ac:dyDescent="0.3">
      <c r="B367" t="s">
        <v>1340</v>
      </c>
      <c r="C367" s="19">
        <v>2305.38</v>
      </c>
      <c r="D367" s="12">
        <v>409</v>
      </c>
      <c r="E367" s="62">
        <f>_xlfn.PERCENTOF(C367,_2023[[#Totals],[Pajamos]])</f>
        <v>1.0735764282921523E-4</v>
      </c>
      <c r="F367" s="62">
        <f>_xlfn.PERCENTOF(D367,_2023[[#Totals],[Žiūrovų skaičius]])</f>
        <v>1.1857285823788556E-4</v>
      </c>
      <c r="G367" s="45">
        <v>45163</v>
      </c>
    </row>
    <row r="368" spans="1:7" x14ac:dyDescent="0.3">
      <c r="A368" t="s">
        <v>1341</v>
      </c>
      <c r="B368">
        <f>COUNTA(B365:B367)</f>
        <v>3</v>
      </c>
      <c r="C368" s="19">
        <v>43278.64</v>
      </c>
      <c r="D368" s="12">
        <v>6141</v>
      </c>
      <c r="E368" s="62">
        <f>_xlfn.PERCENTOF(C368,_2023[[#Totals],[Pajamos]])</f>
        <v>2.01541297974919E-3</v>
      </c>
      <c r="F368" s="62">
        <f>_xlfn.PERCENTOF(D368,_2023[[#Totals],[Žiūrovų skaičius]])</f>
        <v>1.7803323287013575E-3</v>
      </c>
    </row>
    <row r="369" spans="1:7" x14ac:dyDescent="0.3">
      <c r="A369" t="s">
        <v>383</v>
      </c>
      <c r="B369" t="s">
        <v>1342</v>
      </c>
      <c r="C369" s="19">
        <v>12165.72</v>
      </c>
      <c r="D369" s="12">
        <v>2593</v>
      </c>
      <c r="E369" s="62">
        <f>_xlfn.PERCENTOF(C369,_2023[[#Totals],[Pajamos]])</f>
        <v>5.6653697981254292E-4</v>
      </c>
      <c r="F369" s="62">
        <f>_xlfn.PERCENTOF(D369,_2023[[#Totals],[Žiūrovų skaičius]])</f>
        <v>7.5173452667686379E-4</v>
      </c>
      <c r="G369" s="45">
        <v>45149</v>
      </c>
    </row>
    <row r="370" spans="1:7" x14ac:dyDescent="0.3">
      <c r="B370" t="s">
        <v>1343</v>
      </c>
      <c r="C370" s="19">
        <v>9421.4</v>
      </c>
      <c r="D370" s="12">
        <v>1522</v>
      </c>
      <c r="E370" s="62">
        <f>_xlfn.PERCENTOF(C370,_2023[[#Totals],[Pajamos]])</f>
        <v>4.3873864445391578E-4</v>
      </c>
      <c r="F370" s="62">
        <f>_xlfn.PERCENTOF(D370,_2023[[#Totals],[Žiūrovų skaičius]])</f>
        <v>4.4124178542313407E-4</v>
      </c>
      <c r="G370" s="45">
        <v>45072</v>
      </c>
    </row>
    <row r="371" spans="1:7" x14ac:dyDescent="0.3">
      <c r="B371" t="s">
        <v>1344</v>
      </c>
      <c r="C371" s="19">
        <v>3945.5</v>
      </c>
      <c r="D371" s="12">
        <v>624</v>
      </c>
      <c r="E371" s="62">
        <f>_xlfn.PERCENTOF(C371,_2023[[#Totals],[Pajamos]])</f>
        <v>1.8373525396362799E-4</v>
      </c>
      <c r="F371" s="62">
        <f>_xlfn.PERCENTOF(D371,_2023[[#Totals],[Žiūrovų skaičius]])</f>
        <v>1.8090333383970805E-4</v>
      </c>
      <c r="G371" s="45">
        <v>45044</v>
      </c>
    </row>
    <row r="372" spans="1:7" x14ac:dyDescent="0.3">
      <c r="B372" t="s">
        <v>1345</v>
      </c>
      <c r="C372" s="19">
        <v>2852.96</v>
      </c>
      <c r="D372" s="12">
        <v>526</v>
      </c>
      <c r="E372" s="62">
        <f>_xlfn.PERCENTOF(C372,_2023[[#Totals],[Pajamos]])</f>
        <v>1.3285751619517732E-4</v>
      </c>
      <c r="F372" s="62">
        <f>_xlfn.PERCENTOF(D372,_2023[[#Totals],[Žiūrovų skaičius]])</f>
        <v>1.5249223333283082E-4</v>
      </c>
      <c r="G372" s="45">
        <v>45065</v>
      </c>
    </row>
    <row r="373" spans="1:7" x14ac:dyDescent="0.3">
      <c r="B373" t="s">
        <v>1346</v>
      </c>
      <c r="C373" s="19">
        <v>594.53</v>
      </c>
      <c r="D373" s="12">
        <v>93</v>
      </c>
      <c r="E373" s="62">
        <f>_xlfn.PERCENTOF(C373,_2023[[#Totals],[Pajamos]])</f>
        <v>2.768625536408459E-5</v>
      </c>
      <c r="F373" s="62">
        <f>_xlfn.PERCENTOF(D373,_2023[[#Totals],[Žiūrovų skaičius]])</f>
        <v>2.6961554562648795E-5</v>
      </c>
      <c r="G373" s="45">
        <v>45051</v>
      </c>
    </row>
    <row r="374" spans="1:7" x14ac:dyDescent="0.3">
      <c r="B374" t="s">
        <v>1347</v>
      </c>
      <c r="C374" s="19">
        <v>402.72</v>
      </c>
      <c r="D374" s="12">
        <v>65</v>
      </c>
      <c r="E374" s="62">
        <f>_xlfn.PERCENTOF(C374,_2023[[#Totals],[Pajamos]])</f>
        <v>1.8753988461850784E-5</v>
      </c>
      <c r="F374" s="62">
        <f>_xlfn.PERCENTOF(D374,_2023[[#Totals],[Žiūrovų skaičius]])</f>
        <v>1.8844097274969588E-5</v>
      </c>
      <c r="G374" s="45">
        <v>45058</v>
      </c>
    </row>
    <row r="375" spans="1:7" x14ac:dyDescent="0.3">
      <c r="A375" t="s">
        <v>1348</v>
      </c>
      <c r="B375">
        <f>COUNTA(B369:B374)</f>
        <v>6</v>
      </c>
      <c r="C375" s="19">
        <v>29382.829999999998</v>
      </c>
      <c r="D375" s="12">
        <v>5423</v>
      </c>
      <c r="E375" s="62">
        <f>_xlfn.PERCENTOF(C375,_2023[[#Totals],[Pajamos]])</f>
        <v>1.3683086382511994E-3</v>
      </c>
      <c r="F375" s="62">
        <f>_xlfn.PERCENTOF(D375,_2023[[#Totals],[Žiūrovų skaičius]])</f>
        <v>1.5721775311101551E-3</v>
      </c>
    </row>
    <row r="376" spans="1:7" x14ac:dyDescent="0.3">
      <c r="A376" t="s">
        <v>455</v>
      </c>
      <c r="B376" t="s">
        <v>1349</v>
      </c>
      <c r="C376" s="19">
        <v>7652</v>
      </c>
      <c r="D376" s="12">
        <v>2067</v>
      </c>
      <c r="E376" s="62">
        <f>_xlfn.PERCENTOF(C376,_2023[[#Totals],[Pajamos]])</f>
        <v>3.5634068263329903E-4</v>
      </c>
      <c r="F376" s="62">
        <f>_xlfn.PERCENTOF(D376,_2023[[#Totals],[Žiūrovų skaičius]])</f>
        <v>5.9924229334403292E-4</v>
      </c>
      <c r="G376" s="45">
        <v>44894</v>
      </c>
    </row>
    <row r="377" spans="1:7" x14ac:dyDescent="0.3">
      <c r="B377" t="s">
        <v>1350</v>
      </c>
      <c r="C377" s="19">
        <v>3498</v>
      </c>
      <c r="D377" s="12">
        <v>1078</v>
      </c>
      <c r="E377" s="62">
        <f>_xlfn.PERCENTOF(C377,_2023[[#Totals],[Pajamos]])</f>
        <v>1.6289593672912702E-4</v>
      </c>
      <c r="F377" s="62">
        <f>_xlfn.PERCENTOF(D377,_2023[[#Totals],[Žiūrovų skaičius]])</f>
        <v>3.1252210557564949E-4</v>
      </c>
      <c r="G377" s="45">
        <v>44112</v>
      </c>
    </row>
    <row r="378" spans="1:7" x14ac:dyDescent="0.3">
      <c r="B378" t="s">
        <v>1351</v>
      </c>
      <c r="C378" s="19">
        <v>2844</v>
      </c>
      <c r="D378" s="12">
        <v>784</v>
      </c>
      <c r="E378" s="62">
        <f>_xlfn.PERCENTOF(C378,_2023[[#Totals],[Pajamos]])</f>
        <v>1.324402641674206E-4</v>
      </c>
      <c r="F378" s="62">
        <f>_xlfn.PERCENTOF(D378,_2023[[#Totals],[Žiūrovų skaičius]])</f>
        <v>2.2728880405501779E-4</v>
      </c>
      <c r="G378" s="45">
        <v>43567</v>
      </c>
    </row>
    <row r="379" spans="1:7" x14ac:dyDescent="0.3">
      <c r="B379" t="s">
        <v>1352</v>
      </c>
      <c r="C379" s="19">
        <v>2367</v>
      </c>
      <c r="D379" s="12">
        <v>554</v>
      </c>
      <c r="E379" s="62">
        <f>_xlfn.PERCENTOF(C379,_2023[[#Totals],[Pajamos]])</f>
        <v>1.1022718188617602E-4</v>
      </c>
      <c r="F379" s="62">
        <f>_xlfn.PERCENTOF(D379,_2023[[#Totals],[Žiūrovų skaičius]])</f>
        <v>1.6060969062051003E-4</v>
      </c>
      <c r="G379" s="45">
        <v>43574</v>
      </c>
    </row>
    <row r="380" spans="1:7" x14ac:dyDescent="0.3">
      <c r="B380" t="s">
        <v>1353</v>
      </c>
      <c r="C380" s="19">
        <v>1836</v>
      </c>
      <c r="D380" s="12">
        <v>448</v>
      </c>
      <c r="E380" s="62">
        <f>_xlfn.PERCENTOF(C380,_2023[[#Totals],[Pajamos]])</f>
        <v>8.549941104479052E-5</v>
      </c>
      <c r="F380" s="62">
        <f>_xlfn.PERCENTOF(D380,_2023[[#Totals],[Žiūrovų skaičius]])</f>
        <v>1.2987931660286733E-4</v>
      </c>
      <c r="G380" s="45">
        <v>44707</v>
      </c>
    </row>
    <row r="381" spans="1:7" x14ac:dyDescent="0.3">
      <c r="B381" t="s">
        <v>1354</v>
      </c>
      <c r="C381" s="19">
        <v>1476.5</v>
      </c>
      <c r="D381" s="12">
        <v>430</v>
      </c>
      <c r="E381" s="62">
        <f>_xlfn.PERCENTOF(C381,_2023[[#Totals],[Pajamos]])</f>
        <v>6.8758104797185843E-5</v>
      </c>
      <c r="F381" s="62">
        <f>_xlfn.PERCENTOF(D381,_2023[[#Totals],[Žiūrovų skaičius]])</f>
        <v>1.2466095120364497E-4</v>
      </c>
      <c r="G381" s="45">
        <v>43896</v>
      </c>
    </row>
    <row r="382" spans="1:7" x14ac:dyDescent="0.3">
      <c r="B382" t="s">
        <v>1355</v>
      </c>
      <c r="C382" s="19">
        <v>1187.7</v>
      </c>
      <c r="D382" s="12">
        <v>180</v>
      </c>
      <c r="E382" s="62">
        <f>_xlfn.PERCENTOF(C382,_2023[[#Totals],[Pajamos]])</f>
        <v>5.5309177831098963E-5</v>
      </c>
      <c r="F382" s="62">
        <f>_xlfn.PERCENTOF(D382,_2023[[#Totals],[Žiūrovų skaičius]])</f>
        <v>5.2183653992223479E-5</v>
      </c>
      <c r="G382" s="45">
        <v>45099</v>
      </c>
    </row>
    <row r="383" spans="1:7" x14ac:dyDescent="0.3">
      <c r="B383" t="s">
        <v>1356</v>
      </c>
      <c r="C383" s="19">
        <v>1100</v>
      </c>
      <c r="D383" s="12">
        <v>375</v>
      </c>
      <c r="E383" s="62">
        <f>_xlfn.PERCENTOF(C383,_2023[[#Totals],[Pajamos]])</f>
        <v>5.122513733620347E-5</v>
      </c>
      <c r="F383" s="62">
        <f>_xlfn.PERCENTOF(D383,_2023[[#Totals],[Žiūrovų skaičius]])</f>
        <v>1.0871594581713225E-4</v>
      </c>
      <c r="G383" s="45">
        <v>44440</v>
      </c>
    </row>
    <row r="384" spans="1:7" x14ac:dyDescent="0.3">
      <c r="B384" t="s">
        <v>1357</v>
      </c>
      <c r="C384" s="19">
        <v>945</v>
      </c>
      <c r="D384" s="12">
        <v>379</v>
      </c>
      <c r="E384" s="62">
        <f>_xlfn.PERCENTOF(C384,_2023[[#Totals],[Pajamos]])</f>
        <v>4.4007049802465707E-5</v>
      </c>
      <c r="F384" s="62">
        <f>_xlfn.PERCENTOF(D384,_2023[[#Totals],[Žiūrovų skaičius]])</f>
        <v>1.0987558257251498E-4</v>
      </c>
      <c r="G384" s="45">
        <v>44428</v>
      </c>
    </row>
    <row r="385" spans="1:7" x14ac:dyDescent="0.3">
      <c r="B385" t="s">
        <v>1358</v>
      </c>
      <c r="C385" s="19">
        <v>848.5</v>
      </c>
      <c r="D385" s="12">
        <v>273</v>
      </c>
      <c r="E385" s="62">
        <f>_xlfn.PERCENTOF(C385,_2023[[#Totals],[Pajamos]])</f>
        <v>3.9513208208880583E-5</v>
      </c>
      <c r="F385" s="62">
        <f>_xlfn.PERCENTOF(D385,_2023[[#Totals],[Žiūrovų skaičius]])</f>
        <v>7.9145208554872267E-5</v>
      </c>
      <c r="G385" s="45">
        <v>44680</v>
      </c>
    </row>
    <row r="386" spans="1:7" x14ac:dyDescent="0.3">
      <c r="B386" t="s">
        <v>1359</v>
      </c>
      <c r="C386" s="19">
        <v>846</v>
      </c>
      <c r="D386" s="12">
        <v>431</v>
      </c>
      <c r="E386" s="62">
        <f>_xlfn.PERCENTOF(C386,_2023[[#Totals],[Pajamos]])</f>
        <v>3.9396787442207394E-5</v>
      </c>
      <c r="F386" s="62">
        <f>_xlfn.PERCENTOF(D386,_2023[[#Totals],[Žiūrovų skaičius]])</f>
        <v>1.2495086039249065E-4</v>
      </c>
      <c r="G386" s="45">
        <v>44658</v>
      </c>
    </row>
    <row r="387" spans="1:7" x14ac:dyDescent="0.3">
      <c r="B387" t="s">
        <v>1360</v>
      </c>
      <c r="C387" s="19">
        <v>770</v>
      </c>
      <c r="D387" s="12">
        <v>144</v>
      </c>
      <c r="E387" s="62">
        <f>_xlfn.PERCENTOF(C387,_2023[[#Totals],[Pajamos]])</f>
        <v>3.585759613534243E-5</v>
      </c>
      <c r="F387" s="62">
        <f>_xlfn.PERCENTOF(D387,_2023[[#Totals],[Žiūrovų skaičius]])</f>
        <v>4.1746923193778778E-5</v>
      </c>
      <c r="G387" s="45">
        <v>44971</v>
      </c>
    </row>
    <row r="388" spans="1:7" x14ac:dyDescent="0.3">
      <c r="B388" t="s">
        <v>1361</v>
      </c>
      <c r="C388" s="19">
        <v>694</v>
      </c>
      <c r="D388" s="12">
        <v>198</v>
      </c>
      <c r="E388" s="62">
        <f>_xlfn.PERCENTOF(C388,_2023[[#Totals],[Pajamos]])</f>
        <v>3.231840482847746E-5</v>
      </c>
      <c r="F388" s="62">
        <f>_xlfn.PERCENTOF(D388,_2023[[#Totals],[Žiūrovų skaičius]])</f>
        <v>5.7402019391445823E-5</v>
      </c>
      <c r="G388" s="45">
        <v>43992</v>
      </c>
    </row>
    <row r="389" spans="1:7" x14ac:dyDescent="0.3">
      <c r="B389" t="s">
        <v>1362</v>
      </c>
      <c r="C389" s="19">
        <v>518.5</v>
      </c>
      <c r="D389" s="12">
        <v>237</v>
      </c>
      <c r="E389" s="62">
        <f>_xlfn.PERCENTOF(C389,_2023[[#Totals],[Pajamos]])</f>
        <v>2.4145667008019543E-5</v>
      </c>
      <c r="F389" s="62">
        <f>_xlfn.PERCENTOF(D389,_2023[[#Totals],[Žiūrovų skaičius]])</f>
        <v>6.8708477756427579E-5</v>
      </c>
      <c r="G389" s="45">
        <v>44533</v>
      </c>
    </row>
    <row r="390" spans="1:7" x14ac:dyDescent="0.3">
      <c r="B390" t="s">
        <v>1363</v>
      </c>
      <c r="C390" s="19">
        <v>484</v>
      </c>
      <c r="D390" s="12">
        <v>17</v>
      </c>
      <c r="E390" s="62">
        <f>_xlfn.PERCENTOF(C390,_2023[[#Totals],[Pajamos]])</f>
        <v>2.2539060427929525E-5</v>
      </c>
      <c r="F390" s="62">
        <f>_xlfn.PERCENTOF(D390,_2023[[#Totals],[Žiūrovų skaičius]])</f>
        <v>4.9284562103766617E-6</v>
      </c>
      <c r="G390" s="45">
        <v>43812</v>
      </c>
    </row>
    <row r="391" spans="1:7" x14ac:dyDescent="0.3">
      <c r="B391" t="s">
        <v>1364</v>
      </c>
      <c r="C391" s="19">
        <v>154</v>
      </c>
      <c r="D391" s="12">
        <v>43</v>
      </c>
      <c r="E391" s="62">
        <f>_xlfn.PERCENTOF(C391,_2023[[#Totals],[Pajamos]])</f>
        <v>7.1715192270684854E-6</v>
      </c>
      <c r="F391" s="62">
        <f>_xlfn.PERCENTOF(D391,_2023[[#Totals],[Žiūrovų skaičius]])</f>
        <v>1.2466095120364497E-5</v>
      </c>
      <c r="G391" s="45">
        <v>44007</v>
      </c>
    </row>
    <row r="392" spans="1:7" x14ac:dyDescent="0.3">
      <c r="B392" t="s">
        <v>1365</v>
      </c>
      <c r="C392" s="19">
        <v>135</v>
      </c>
      <c r="D392" s="12">
        <v>27</v>
      </c>
      <c r="E392" s="62">
        <f>_xlfn.PERCENTOF(C392,_2023[[#Totals],[Pajamos]])</f>
        <v>6.2867214003522437E-6</v>
      </c>
      <c r="F392" s="62">
        <f>_xlfn.PERCENTOF(D392,_2023[[#Totals],[Žiūrovų skaičius]])</f>
        <v>7.8275480988335209E-6</v>
      </c>
      <c r="G392" s="45">
        <v>43202</v>
      </c>
    </row>
    <row r="393" spans="1:7" x14ac:dyDescent="0.3">
      <c r="A393" t="s">
        <v>1366</v>
      </c>
      <c r="B393">
        <f>COUNTA(B376:B392)</f>
        <v>17</v>
      </c>
      <c r="C393" s="19">
        <v>27356.2</v>
      </c>
      <c r="D393" s="12">
        <v>7665</v>
      </c>
      <c r="E393" s="62">
        <f>_xlfn.PERCENTOF(C393,_2023[[#Totals],[Pajamos]])</f>
        <v>1.2739319109060449E-3</v>
      </c>
      <c r="F393" s="62">
        <f>_xlfn.PERCENTOF(D393,_2023[[#Totals],[Žiūrovų skaičius]])</f>
        <v>2.2221539325021828E-3</v>
      </c>
    </row>
    <row r="394" spans="1:7" x14ac:dyDescent="0.3">
      <c r="A394" t="s">
        <v>973</v>
      </c>
      <c r="B394" t="s">
        <v>1367</v>
      </c>
      <c r="C394" s="19">
        <v>25071.3</v>
      </c>
      <c r="D394" s="12">
        <v>4185</v>
      </c>
      <c r="E394" s="62">
        <f>_xlfn.PERCENTOF(C394,_2023[[#Totals],[Pajamos]])</f>
        <v>1.1675279869974163E-3</v>
      </c>
      <c r="F394" s="62">
        <f>_xlfn.PERCENTOF(D394,_2023[[#Totals],[Žiūrovų skaičius]])</f>
        <v>1.2132699553191958E-3</v>
      </c>
      <c r="G394" s="45">
        <v>44953</v>
      </c>
    </row>
    <row r="395" spans="1:7" x14ac:dyDescent="0.3">
      <c r="A395" t="s">
        <v>1368</v>
      </c>
      <c r="B395">
        <f>COUNTA(B394)</f>
        <v>1</v>
      </c>
      <c r="C395" s="19">
        <v>25071.3</v>
      </c>
      <c r="D395" s="12">
        <v>4185</v>
      </c>
      <c r="E395" s="62">
        <f>_xlfn.PERCENTOF(C395,_2023[[#Totals],[Pajamos]])</f>
        <v>1.1675279869974163E-3</v>
      </c>
      <c r="F395" s="62">
        <f>_xlfn.PERCENTOF(D395,_2023[[#Totals],[Žiūrovų skaičius]])</f>
        <v>1.2132699553191958E-3</v>
      </c>
    </row>
    <row r="396" spans="1:7" x14ac:dyDescent="0.3">
      <c r="A396" t="s">
        <v>1369</v>
      </c>
      <c r="B396" t="s">
        <v>1370</v>
      </c>
      <c r="C396" s="19">
        <v>7255</v>
      </c>
      <c r="D396" s="12">
        <v>1340</v>
      </c>
      <c r="E396" s="62">
        <f>_xlfn.PERCENTOF(C396,_2023[[#Totals],[Pajamos]])</f>
        <v>3.3785306488559651E-4</v>
      </c>
      <c r="F396" s="62">
        <f>_xlfn.PERCENTOF(D396,_2023[[#Totals],[Žiūrovų skaičius]])</f>
        <v>3.8847831305321919E-4</v>
      </c>
      <c r="G396" s="45">
        <v>44897</v>
      </c>
    </row>
    <row r="397" spans="1:7" x14ac:dyDescent="0.3">
      <c r="B397" t="s">
        <v>1371</v>
      </c>
      <c r="C397" s="19">
        <v>3612.85</v>
      </c>
      <c r="D397" s="12">
        <v>652</v>
      </c>
      <c r="E397" s="62">
        <f>_xlfn.PERCENTOF(C397,_2023[[#Totals],[Pajamos]])</f>
        <v>1.6824430675009335E-4</v>
      </c>
      <c r="F397" s="62">
        <f>_xlfn.PERCENTOF(D397,_2023[[#Totals],[Žiūrovų skaičius]])</f>
        <v>1.8902079112738726E-4</v>
      </c>
      <c r="G397" s="45">
        <v>44932</v>
      </c>
    </row>
    <row r="398" spans="1:7" x14ac:dyDescent="0.3">
      <c r="B398" t="s">
        <v>1372</v>
      </c>
      <c r="C398" s="19">
        <v>2281</v>
      </c>
      <c r="D398" s="12">
        <v>541</v>
      </c>
      <c r="E398" s="62">
        <f>_xlfn.PERCENTOF(C398,_2023[[#Totals],[Pajamos]])</f>
        <v>1.0622230751261829E-4</v>
      </c>
      <c r="F398" s="62">
        <f>_xlfn.PERCENTOF(D398,_2023[[#Totals],[Žiūrovų skaičius]])</f>
        <v>1.568408711655161E-4</v>
      </c>
      <c r="G398" s="45">
        <v>45225</v>
      </c>
    </row>
    <row r="399" spans="1:7" x14ac:dyDescent="0.3">
      <c r="B399" t="s">
        <v>1373</v>
      </c>
      <c r="C399" s="19">
        <v>2190</v>
      </c>
      <c r="D399" s="12">
        <v>298</v>
      </c>
      <c r="E399" s="62">
        <f>_xlfn.PERCENTOF(C399,_2023[[#Totals],[Pajamos]])</f>
        <v>1.0198459160571418E-4</v>
      </c>
      <c r="F399" s="62">
        <f>_xlfn.PERCENTOF(D399,_2023[[#Totals],[Žiūrovų skaičius]])</f>
        <v>8.6392938276014415E-5</v>
      </c>
      <c r="G399" s="45">
        <v>44974</v>
      </c>
    </row>
    <row r="400" spans="1:7" x14ac:dyDescent="0.3">
      <c r="B400" t="s">
        <v>1374</v>
      </c>
      <c r="C400" s="19">
        <v>1356</v>
      </c>
      <c r="D400" s="12">
        <v>251</v>
      </c>
      <c r="E400" s="62">
        <f>_xlfn.PERCENTOF(C400,_2023[[#Totals],[Pajamos]])</f>
        <v>6.3146623843538088E-5</v>
      </c>
      <c r="F400" s="62">
        <f>_xlfn.PERCENTOF(D400,_2023[[#Totals],[Žiūrovų skaičius]])</f>
        <v>7.2767206400267174E-5</v>
      </c>
      <c r="G400" s="45">
        <v>44897</v>
      </c>
    </row>
    <row r="401" spans="1:7" x14ac:dyDescent="0.3">
      <c r="B401" t="s">
        <v>1375</v>
      </c>
      <c r="C401" s="19">
        <v>1107.2</v>
      </c>
      <c r="D401" s="12">
        <v>332</v>
      </c>
      <c r="E401" s="62">
        <f>_xlfn.PERCENTOF(C401,_2023[[#Totals],[Pajamos]])</f>
        <v>5.1560429144222255E-5</v>
      </c>
      <c r="F401" s="62">
        <f>_xlfn.PERCENTOF(D401,_2023[[#Totals],[Žiūrovų skaičius]])</f>
        <v>9.6249850696767742E-5</v>
      </c>
      <c r="G401" s="45">
        <v>44606</v>
      </c>
    </row>
    <row r="402" spans="1:7" x14ac:dyDescent="0.3">
      <c r="B402" t="s">
        <v>1376</v>
      </c>
      <c r="C402" s="19">
        <v>657.8</v>
      </c>
      <c r="D402" s="12">
        <v>117</v>
      </c>
      <c r="E402" s="62">
        <f>_xlfn.PERCENTOF(C402,_2023[[#Totals],[Pajamos]])</f>
        <v>3.0632632127049673E-5</v>
      </c>
      <c r="F402" s="62">
        <f>_xlfn.PERCENTOF(D402,_2023[[#Totals],[Žiūrovų skaičius]])</f>
        <v>3.3919375094945262E-5</v>
      </c>
      <c r="G402" s="45">
        <v>45208</v>
      </c>
    </row>
    <row r="403" spans="1:7" x14ac:dyDescent="0.3">
      <c r="B403" t="s">
        <v>1377</v>
      </c>
      <c r="C403" s="19">
        <v>649.70000000000005</v>
      </c>
      <c r="D403" s="12">
        <v>126</v>
      </c>
      <c r="E403" s="62">
        <f>_xlfn.PERCENTOF(C403,_2023[[#Totals],[Pajamos]])</f>
        <v>3.0255428843028543E-5</v>
      </c>
      <c r="F403" s="62">
        <f>_xlfn.PERCENTOF(D403,_2023[[#Totals],[Žiūrovų skaičius]])</f>
        <v>3.6528557794556434E-5</v>
      </c>
      <c r="G403" s="45">
        <v>44897</v>
      </c>
    </row>
    <row r="404" spans="1:7" x14ac:dyDescent="0.3">
      <c r="B404" t="s">
        <v>1378</v>
      </c>
      <c r="C404" s="19">
        <v>619</v>
      </c>
      <c r="D404" s="12">
        <v>73</v>
      </c>
      <c r="E404" s="62">
        <f>_xlfn.PERCENTOF(C404,_2023[[#Totals],[Pajamos]])</f>
        <v>2.8825781828281771E-5</v>
      </c>
      <c r="F404" s="62">
        <f>_xlfn.PERCENTOF(D404,_2023[[#Totals],[Žiūrovų skaičius]])</f>
        <v>2.1163370785735076E-5</v>
      </c>
      <c r="G404" s="45">
        <v>45211</v>
      </c>
    </row>
    <row r="405" spans="1:7" x14ac:dyDescent="0.3">
      <c r="B405" t="s">
        <v>1379</v>
      </c>
      <c r="C405" s="19">
        <v>470</v>
      </c>
      <c r="D405" s="12">
        <v>88</v>
      </c>
      <c r="E405" s="62">
        <f>_xlfn.PERCENTOF(C405,_2023[[#Totals],[Pajamos]])</f>
        <v>2.1887104134559664E-5</v>
      </c>
      <c r="F405" s="62">
        <f>_xlfn.PERCENTOF(D405,_2023[[#Totals],[Žiūrovų skaičius]])</f>
        <v>2.5512008618420365E-5</v>
      </c>
      <c r="G405" s="45">
        <v>43412</v>
      </c>
    </row>
    <row r="406" spans="1:7" x14ac:dyDescent="0.3">
      <c r="B406" t="s">
        <v>1380</v>
      </c>
      <c r="C406" s="19">
        <v>342</v>
      </c>
      <c r="D406" s="12">
        <v>60</v>
      </c>
      <c r="E406" s="62">
        <f>_xlfn.PERCENTOF(C406,_2023[[#Totals],[Pajamos]])</f>
        <v>1.5926360880892352E-5</v>
      </c>
      <c r="F406" s="62">
        <f>_xlfn.PERCENTOF(D406,_2023[[#Totals],[Žiūrovų skaičius]])</f>
        <v>1.7394551330741159E-5</v>
      </c>
      <c r="G406" s="45">
        <v>45256</v>
      </c>
    </row>
    <row r="407" spans="1:7" x14ac:dyDescent="0.3">
      <c r="B407" t="s">
        <v>1381</v>
      </c>
      <c r="C407" s="19">
        <v>328.4</v>
      </c>
      <c r="D407" s="12">
        <v>92</v>
      </c>
      <c r="E407" s="62">
        <f>_xlfn.PERCENTOF(C407,_2023[[#Totals],[Pajamos]])</f>
        <v>1.5293031910190199E-5</v>
      </c>
      <c r="F407" s="62">
        <f>_xlfn.PERCENTOF(D407,_2023[[#Totals],[Žiūrovų skaičius]])</f>
        <v>2.6671645373803111E-5</v>
      </c>
      <c r="G407" s="45">
        <v>43748</v>
      </c>
    </row>
    <row r="408" spans="1:7" x14ac:dyDescent="0.3">
      <c r="B408" t="s">
        <v>1382</v>
      </c>
      <c r="C408" s="19">
        <v>166.8</v>
      </c>
      <c r="D408" s="12">
        <v>28</v>
      </c>
      <c r="E408" s="62">
        <f>_xlfn.PERCENTOF(C408,_2023[[#Totals],[Pajamos]])</f>
        <v>7.7675935524352177E-6</v>
      </c>
      <c r="F408" s="62">
        <f>_xlfn.PERCENTOF(D408,_2023[[#Totals],[Žiūrovų skaičius]])</f>
        <v>8.1174572876792081E-6</v>
      </c>
      <c r="G408" s="45">
        <v>45044</v>
      </c>
    </row>
    <row r="409" spans="1:7" x14ac:dyDescent="0.3">
      <c r="A409" t="s">
        <v>1383</v>
      </c>
      <c r="B409">
        <f>COUNTA(B396:B408)</f>
        <v>13</v>
      </c>
      <c r="C409" s="19">
        <v>21035.75</v>
      </c>
      <c r="D409" s="12">
        <v>3998</v>
      </c>
      <c r="E409" s="62">
        <f>_xlfn.PERCENTOF(C409,_2023[[#Totals],[Pajamos]])</f>
        <v>9.7959925701822013E-4</v>
      </c>
      <c r="F409" s="62">
        <f>_xlfn.PERCENTOF(D409,_2023[[#Totals],[Žiūrovų skaičius]])</f>
        <v>1.1590569370050524E-3</v>
      </c>
    </row>
    <row r="410" spans="1:7" x14ac:dyDescent="0.3">
      <c r="A410" t="s">
        <v>322</v>
      </c>
      <c r="B410" t="s">
        <v>1384</v>
      </c>
      <c r="C410" s="19">
        <v>20190.5</v>
      </c>
      <c r="D410" s="12">
        <v>3651</v>
      </c>
      <c r="E410" s="62">
        <f>_xlfn.PERCENTOF(C410,_2023[[#Totals],[Pajamos]])</f>
        <v>9.4023739580601472E-4</v>
      </c>
      <c r="F410" s="62">
        <f>_xlfn.PERCENTOF(D410,_2023[[#Totals],[Žiūrovų skaičius]])</f>
        <v>1.0584584484755995E-3</v>
      </c>
      <c r="G410" s="45">
        <v>45198</v>
      </c>
    </row>
    <row r="411" spans="1:7" x14ac:dyDescent="0.3">
      <c r="A411" t="s">
        <v>1385</v>
      </c>
      <c r="B411">
        <f>COUNTA(B410)</f>
        <v>1</v>
      </c>
      <c r="C411" s="19">
        <v>20190.5</v>
      </c>
      <c r="D411" s="12">
        <v>3651</v>
      </c>
      <c r="E411" s="62">
        <f>_xlfn.PERCENTOF(C411,_2023[[#Totals],[Pajamos]])</f>
        <v>9.4023739580601472E-4</v>
      </c>
      <c r="F411" s="62">
        <f>_xlfn.PERCENTOF(D411,_2023[[#Totals],[Žiūrovų skaičius]])</f>
        <v>1.0584584484755995E-3</v>
      </c>
    </row>
    <row r="412" spans="1:7" x14ac:dyDescent="0.3">
      <c r="A412" t="s">
        <v>326</v>
      </c>
      <c r="B412" t="s">
        <v>1386</v>
      </c>
      <c r="C412" s="19">
        <v>19478.400000000001</v>
      </c>
      <c r="D412" s="12">
        <v>3183</v>
      </c>
      <c r="E412" s="62">
        <f>_xlfn.PERCENTOF(C412,_2023[[#Totals],[Pajamos]])</f>
        <v>9.0707610462682341E-4</v>
      </c>
      <c r="F412" s="62">
        <f>_xlfn.PERCENTOF(D412,_2023[[#Totals],[Žiūrovų skaičius]])</f>
        <v>9.2278094809581843E-4</v>
      </c>
      <c r="G412" s="45">
        <v>45219</v>
      </c>
    </row>
    <row r="413" spans="1:7" x14ac:dyDescent="0.3">
      <c r="A413" t="s">
        <v>1387</v>
      </c>
      <c r="B413">
        <f>COUNTA(B412)</f>
        <v>1</v>
      </c>
      <c r="C413" s="19">
        <v>19478.400000000001</v>
      </c>
      <c r="D413" s="12">
        <v>3183</v>
      </c>
      <c r="E413" s="62">
        <f>_xlfn.PERCENTOF(C413,_2023[[#Totals],[Pajamos]])</f>
        <v>9.0707610462682341E-4</v>
      </c>
      <c r="F413" s="62">
        <f>_xlfn.PERCENTOF(D413,_2023[[#Totals],[Žiūrovų skaičius]])</f>
        <v>9.2278094809581843E-4</v>
      </c>
    </row>
    <row r="414" spans="1:7" x14ac:dyDescent="0.3">
      <c r="A414" t="s">
        <v>344</v>
      </c>
      <c r="B414" t="s">
        <v>1388</v>
      </c>
      <c r="C414" s="19">
        <v>16978.7</v>
      </c>
      <c r="D414" s="12">
        <v>2642</v>
      </c>
      <c r="E414" s="62">
        <f>_xlfn.PERCENTOF(C414,_2023[[#Totals],[Pajamos]])</f>
        <v>7.9066930844563441E-4</v>
      </c>
      <c r="F414" s="62">
        <f>_xlfn.PERCENTOF(D414,_2023[[#Totals],[Žiūrovų skaičius]])</f>
        <v>7.659400769303023E-4</v>
      </c>
      <c r="G414" s="45">
        <v>44848</v>
      </c>
    </row>
    <row r="415" spans="1:7" x14ac:dyDescent="0.3">
      <c r="A415" t="s">
        <v>1389</v>
      </c>
      <c r="B415">
        <f>COUNTA(B414)</f>
        <v>1</v>
      </c>
      <c r="C415" s="19">
        <v>16978.7</v>
      </c>
      <c r="D415" s="12">
        <v>2642</v>
      </c>
      <c r="E415" s="62">
        <f>_xlfn.PERCENTOF(C415,_2023[[#Totals],[Pajamos]])</f>
        <v>7.9066930844563441E-4</v>
      </c>
      <c r="F415" s="62">
        <f>_xlfn.PERCENTOF(D415,_2023[[#Totals],[Žiūrovų skaičius]])</f>
        <v>7.659400769303023E-4</v>
      </c>
    </row>
    <row r="416" spans="1:7" x14ac:dyDescent="0.3">
      <c r="A416" t="s">
        <v>424</v>
      </c>
      <c r="B416" t="s">
        <v>1390</v>
      </c>
      <c r="C416" s="19">
        <v>9824.94</v>
      </c>
      <c r="D416" s="12">
        <v>1657</v>
      </c>
      <c r="E416" s="62">
        <f>_xlfn.PERCENTOF(C416,_2023[[#Totals],[Pajamos]])</f>
        <v>4.5753081892723537E-4</v>
      </c>
      <c r="F416" s="62">
        <f>_xlfn.PERCENTOF(D416,_2023[[#Totals],[Žiūrovų skaičius]])</f>
        <v>4.8037952591730164E-4</v>
      </c>
      <c r="G416" s="45">
        <v>45248</v>
      </c>
    </row>
    <row r="417" spans="1:7" x14ac:dyDescent="0.3">
      <c r="A417" t="s">
        <v>1391</v>
      </c>
      <c r="B417">
        <f>COUNTA(B416)</f>
        <v>1</v>
      </c>
      <c r="C417" s="19">
        <v>9824.94</v>
      </c>
      <c r="D417" s="12">
        <v>1657</v>
      </c>
      <c r="E417" s="62">
        <f>_xlfn.PERCENTOF(C417,_2023[[#Totals],[Pajamos]])</f>
        <v>4.5753081892723537E-4</v>
      </c>
      <c r="F417" s="62">
        <f>_xlfn.PERCENTOF(D417,_2023[[#Totals],[Žiūrovų skaičius]])</f>
        <v>4.8037952591730164E-4</v>
      </c>
    </row>
    <row r="418" spans="1:7" x14ac:dyDescent="0.3">
      <c r="A418" t="s">
        <v>482</v>
      </c>
      <c r="B418" t="s">
        <v>1392</v>
      </c>
      <c r="C418" s="19">
        <v>5588.9</v>
      </c>
      <c r="D418" s="12">
        <v>1163</v>
      </c>
      <c r="E418" s="62">
        <f>_xlfn.PERCENTOF(C418,_2023[[#Totals],[Pajamos]])</f>
        <v>2.6026560914391595E-4</v>
      </c>
      <c r="F418" s="62">
        <f>_xlfn.PERCENTOF(D418,_2023[[#Totals],[Žiūrovų skaičius]])</f>
        <v>3.3716438662753282E-4</v>
      </c>
      <c r="G418" s="45">
        <v>44951</v>
      </c>
    </row>
    <row r="419" spans="1:7" x14ac:dyDescent="0.3">
      <c r="B419" t="s">
        <v>1393</v>
      </c>
      <c r="C419" s="19">
        <v>2910</v>
      </c>
      <c r="D419" s="12">
        <v>528</v>
      </c>
      <c r="E419" s="62">
        <f>_xlfn.PERCENTOF(C419,_2023[[#Totals],[Pajamos]])</f>
        <v>1.355137724075928E-4</v>
      </c>
      <c r="F419" s="62">
        <f>_xlfn.PERCENTOF(D419,_2023[[#Totals],[Žiūrovų skaičius]])</f>
        <v>1.530720517105222E-4</v>
      </c>
      <c r="G419" s="45">
        <v>45043</v>
      </c>
    </row>
    <row r="420" spans="1:7" x14ac:dyDescent="0.3">
      <c r="A420" t="s">
        <v>1394</v>
      </c>
      <c r="B420">
        <f>COUNTA(B418:B419)</f>
        <v>2</v>
      </c>
      <c r="C420" s="19">
        <v>8498.9</v>
      </c>
      <c r="D420" s="12">
        <v>1691</v>
      </c>
      <c r="E420" s="62">
        <f>_xlfn.PERCENTOF(C420,_2023[[#Totals],[Pajamos]])</f>
        <v>3.9577938155150878E-4</v>
      </c>
      <c r="F420" s="62">
        <f>_xlfn.PERCENTOF(D420,_2023[[#Totals],[Žiūrovų skaičius]])</f>
        <v>4.9023643833805499E-4</v>
      </c>
    </row>
    <row r="421" spans="1:7" x14ac:dyDescent="0.3">
      <c r="A421" t="s">
        <v>439</v>
      </c>
      <c r="B421" t="s">
        <v>1395</v>
      </c>
      <c r="C421" s="19">
        <v>8461.11</v>
      </c>
      <c r="D421" s="12">
        <v>1392</v>
      </c>
      <c r="E421" s="62">
        <f>_xlfn.PERCENTOF(C421,_2023[[#Totals],[Pajamos]])</f>
        <v>3.9401956524247686E-4</v>
      </c>
      <c r="F421" s="62">
        <f>_xlfn.PERCENTOF(D421,_2023[[#Totals],[Žiūrovų skaičius]])</f>
        <v>4.035535908731949E-4</v>
      </c>
      <c r="G421" s="45">
        <v>45030</v>
      </c>
    </row>
    <row r="422" spans="1:7" x14ac:dyDescent="0.3">
      <c r="A422" t="s">
        <v>1396</v>
      </c>
      <c r="B422">
        <f>COUNTA(B421)</f>
        <v>1</v>
      </c>
      <c r="C422" s="19">
        <v>8461.11</v>
      </c>
      <c r="D422" s="12">
        <v>1392</v>
      </c>
      <c r="E422" s="62">
        <f>_xlfn.PERCENTOF(C422,_2023[[#Totals],[Pajamos]])</f>
        <v>3.9401956524247686E-4</v>
      </c>
      <c r="F422" s="62">
        <f>_xlfn.PERCENTOF(D422,_2023[[#Totals],[Žiūrovų skaičius]])</f>
        <v>4.035535908731949E-4</v>
      </c>
    </row>
    <row r="423" spans="1:7" x14ac:dyDescent="0.3">
      <c r="A423" t="s">
        <v>494</v>
      </c>
      <c r="B423" t="s">
        <v>1397</v>
      </c>
      <c r="C423" s="19">
        <v>4952.1499999999996</v>
      </c>
      <c r="D423" s="12">
        <v>961</v>
      </c>
      <c r="E423" s="62">
        <f>_xlfn.PERCENTOF(C423,_2023[[#Totals],[Pajamos]])</f>
        <v>2.3061323987225453E-4</v>
      </c>
      <c r="F423" s="62">
        <f>_xlfn.PERCENTOF(D423,_2023[[#Totals],[Žiūrovų skaičius]])</f>
        <v>2.7860273048070422E-4</v>
      </c>
      <c r="G423" s="45">
        <v>44939</v>
      </c>
    </row>
    <row r="424" spans="1:7" x14ac:dyDescent="0.3">
      <c r="B424" t="s">
        <v>1398</v>
      </c>
      <c r="C424" s="19">
        <v>750.3</v>
      </c>
      <c r="D424" s="12">
        <v>145</v>
      </c>
      <c r="E424" s="62">
        <f>_xlfn.PERCENTOF(C424,_2023[[#Totals],[Pajamos]])</f>
        <v>3.4940200493957693E-5</v>
      </c>
      <c r="F424" s="62">
        <f>_xlfn.PERCENTOF(D424,_2023[[#Totals],[Žiūrovų skaičius]])</f>
        <v>4.2036832382624465E-5</v>
      </c>
      <c r="G424" s="45">
        <v>45058</v>
      </c>
    </row>
    <row r="425" spans="1:7" x14ac:dyDescent="0.3">
      <c r="A425" t="s">
        <v>1399</v>
      </c>
      <c r="B425">
        <f>COUNTA(B423:B424)</f>
        <v>2</v>
      </c>
      <c r="C425" s="19">
        <v>5702.45</v>
      </c>
      <c r="D425" s="12">
        <v>1106</v>
      </c>
      <c r="E425" s="62">
        <f>_xlfn.PERCENTOF(C425,_2023[[#Totals],[Pajamos]])</f>
        <v>2.6555344036621222E-4</v>
      </c>
      <c r="F425" s="62">
        <f>_xlfn.PERCENTOF(D425,_2023[[#Totals],[Žiūrovų skaičius]])</f>
        <v>3.206395628633287E-4</v>
      </c>
    </row>
    <row r="426" spans="1:7" x14ac:dyDescent="0.3">
      <c r="A426" t="s">
        <v>533</v>
      </c>
      <c r="B426" t="s">
        <v>1400</v>
      </c>
      <c r="C426" s="19">
        <v>3579.21</v>
      </c>
      <c r="D426" s="12">
        <v>991</v>
      </c>
      <c r="E426" s="62">
        <f>_xlfn.PERCENTOF(C426,_2023[[#Totals],[Pajamos]])</f>
        <v>1.6667774891373892E-4</v>
      </c>
      <c r="F426" s="62">
        <f>_xlfn.PERCENTOF(D426,_2023[[#Totals],[Žiūrovų skaičius]])</f>
        <v>2.873000061460748E-4</v>
      </c>
      <c r="G426" s="45">
        <v>45275</v>
      </c>
    </row>
    <row r="427" spans="1:7" x14ac:dyDescent="0.3">
      <c r="B427" t="s">
        <v>1401</v>
      </c>
      <c r="C427" s="19">
        <v>1695.18</v>
      </c>
      <c r="D427" s="12">
        <v>347</v>
      </c>
      <c r="E427" s="62">
        <f>_xlfn.PERCENTOF(C427,_2023[[#Totals],[Pajamos]])</f>
        <v>7.8941662099623095E-5</v>
      </c>
      <c r="F427" s="62">
        <f>_xlfn.PERCENTOF(D427,_2023[[#Totals],[Žiūrovų skaičius]])</f>
        <v>1.0059848852945303E-4</v>
      </c>
      <c r="G427" s="45">
        <v>45268</v>
      </c>
    </row>
    <row r="428" spans="1:7" x14ac:dyDescent="0.3">
      <c r="A428" t="s">
        <v>1402</v>
      </c>
      <c r="B428">
        <f>COUNTA(B426:B427)</f>
        <v>2</v>
      </c>
      <c r="C428" s="19">
        <v>5274.39</v>
      </c>
      <c r="D428" s="12">
        <v>1338</v>
      </c>
      <c r="E428" s="62">
        <f>_xlfn.PERCENTOF(C428,_2023[[#Totals],[Pajamos]])</f>
        <v>2.4561941101336205E-4</v>
      </c>
      <c r="F428" s="62">
        <f>_xlfn.PERCENTOF(D428,_2023[[#Totals],[Žiūrovų skaičius]])</f>
        <v>3.8789849467552783E-4</v>
      </c>
    </row>
    <row r="429" spans="1:7" x14ac:dyDescent="0.3">
      <c r="A429" t="s">
        <v>506</v>
      </c>
      <c r="B429" t="s">
        <v>1403</v>
      </c>
      <c r="C429" s="19">
        <v>4292.1400000000003</v>
      </c>
      <c r="D429" s="12">
        <v>493</v>
      </c>
      <c r="E429" s="62">
        <f>_xlfn.PERCENTOF(C429,_2023[[#Totals],[Pajamos]])</f>
        <v>1.998776917874658E-4</v>
      </c>
      <c r="F429" s="62">
        <f>_xlfn.PERCENTOF(D429,_2023[[#Totals],[Žiūrovų skaičius]])</f>
        <v>1.429252301009232E-4</v>
      </c>
      <c r="G429" s="45">
        <v>44981</v>
      </c>
    </row>
    <row r="430" spans="1:7" x14ac:dyDescent="0.3">
      <c r="B430" t="s">
        <v>1404</v>
      </c>
      <c r="C430" s="19">
        <v>791.42</v>
      </c>
      <c r="D430" s="12">
        <v>99</v>
      </c>
      <c r="E430" s="62">
        <f>_xlfn.PERCENTOF(C430,_2023[[#Totals],[Pajamos]])</f>
        <v>3.6855089264198313E-5</v>
      </c>
      <c r="F430" s="62">
        <f>_xlfn.PERCENTOF(D430,_2023[[#Totals],[Žiūrovų skaičius]])</f>
        <v>2.8701009695722912E-5</v>
      </c>
      <c r="G430" s="45">
        <v>44981</v>
      </c>
    </row>
    <row r="431" spans="1:7" x14ac:dyDescent="0.3">
      <c r="A431" t="s">
        <v>1405</v>
      </c>
      <c r="B431">
        <f>COUNTA(B429:B430)</f>
        <v>2</v>
      </c>
      <c r="C431" s="19">
        <v>5083.5600000000004</v>
      </c>
      <c r="D431" s="12">
        <v>592</v>
      </c>
      <c r="E431" s="62">
        <f>_xlfn.PERCENTOF(C431,_2023[[#Totals],[Pajamos]])</f>
        <v>2.3673278105166412E-4</v>
      </c>
      <c r="F431" s="62">
        <f>_xlfn.PERCENTOF(D431,_2023[[#Totals],[Žiūrovų skaičius]])</f>
        <v>1.7162623979664611E-4</v>
      </c>
    </row>
    <row r="432" spans="1:7" x14ac:dyDescent="0.3">
      <c r="A432" t="s">
        <v>496</v>
      </c>
      <c r="B432" t="s">
        <v>1406</v>
      </c>
      <c r="C432" s="19">
        <v>4734.96</v>
      </c>
      <c r="D432" s="12">
        <v>722</v>
      </c>
      <c r="E432" s="62">
        <f>_xlfn.PERCENTOF(C432,_2023[[#Totals],[Pajamos]])</f>
        <v>2.2049906934675453E-4</v>
      </c>
      <c r="F432" s="62">
        <f>_xlfn.PERCENTOF(D432,_2023[[#Totals],[Žiūrovų skaičius]])</f>
        <v>2.0931443434658528E-4</v>
      </c>
      <c r="G432" s="45">
        <v>45213</v>
      </c>
    </row>
    <row r="433" spans="1:7" x14ac:dyDescent="0.3">
      <c r="A433" t="s">
        <v>1407</v>
      </c>
      <c r="B433">
        <f>COUNTA(B432)</f>
        <v>1</v>
      </c>
      <c r="C433" s="19">
        <v>4734.96</v>
      </c>
      <c r="D433" s="12">
        <v>722</v>
      </c>
      <c r="E433" s="62">
        <f>_xlfn.PERCENTOF(C433,_2023[[#Totals],[Pajamos]])</f>
        <v>2.2049906934675453E-4</v>
      </c>
      <c r="F433" s="62">
        <f>_xlfn.PERCENTOF(D433,_2023[[#Totals],[Žiūrovų skaičius]])</f>
        <v>2.0931443434658528E-4</v>
      </c>
    </row>
    <row r="434" spans="1:7" x14ac:dyDescent="0.3">
      <c r="A434" t="s">
        <v>586</v>
      </c>
      <c r="B434" t="s">
        <v>1408</v>
      </c>
      <c r="C434" s="19">
        <v>2506</v>
      </c>
      <c r="D434" s="12">
        <v>405</v>
      </c>
      <c r="E434" s="62">
        <f>_xlfn.PERCENTOF(C434,_2023[[#Totals],[Pajamos]])</f>
        <v>1.1670017651320536E-4</v>
      </c>
      <c r="F434" s="62">
        <f>_xlfn.PERCENTOF(D434,_2023[[#Totals],[Žiūrovų skaičius]])</f>
        <v>1.1741322148250282E-4</v>
      </c>
      <c r="G434" s="45">
        <v>45184</v>
      </c>
    </row>
    <row r="435" spans="1:7" x14ac:dyDescent="0.3">
      <c r="B435" t="s">
        <v>1409</v>
      </c>
      <c r="C435" s="19">
        <v>950</v>
      </c>
      <c r="D435" s="12">
        <v>150</v>
      </c>
      <c r="E435" s="62">
        <f>_xlfn.PERCENTOF(C435,_2023[[#Totals],[Pajamos]])</f>
        <v>4.4239891335812085E-5</v>
      </c>
      <c r="F435" s="62">
        <f>_xlfn.PERCENTOF(D435,_2023[[#Totals],[Žiūrovų skaičius]])</f>
        <v>4.3486378326852895E-5</v>
      </c>
      <c r="G435" s="45">
        <v>45044</v>
      </c>
    </row>
    <row r="436" spans="1:7" x14ac:dyDescent="0.3">
      <c r="A436" t="s">
        <v>1410</v>
      </c>
      <c r="B436">
        <f>COUNTA(B434:B435)</f>
        <v>2</v>
      </c>
      <c r="C436" s="19">
        <v>3456</v>
      </c>
      <c r="D436" s="12">
        <v>555</v>
      </c>
      <c r="E436" s="62">
        <f>_xlfn.PERCENTOF(C436,_2023[[#Totals],[Pajamos]])</f>
        <v>1.6094006784901743E-4</v>
      </c>
      <c r="F436" s="62">
        <f>_xlfn.PERCENTOF(D436,_2023[[#Totals],[Žiūrovų skaičius]])</f>
        <v>1.6089959980935571E-4</v>
      </c>
    </row>
    <row r="437" spans="1:7" x14ac:dyDescent="0.3">
      <c r="A437" t="s">
        <v>560</v>
      </c>
      <c r="B437" t="s">
        <v>1411</v>
      </c>
      <c r="C437" s="19">
        <v>3017</v>
      </c>
      <c r="D437" s="12">
        <v>589</v>
      </c>
      <c r="E437" s="62">
        <f>_xlfn.PERCENTOF(C437,_2023[[#Totals],[Pajamos]])</f>
        <v>1.4049658122120532E-4</v>
      </c>
      <c r="F437" s="62">
        <f>_xlfn.PERCENTOF(D437,_2023[[#Totals],[Žiūrovų skaičius]])</f>
        <v>1.7075651223010904E-4</v>
      </c>
      <c r="G437" s="45">
        <v>45259</v>
      </c>
    </row>
    <row r="438" spans="1:7" x14ac:dyDescent="0.3">
      <c r="A438" t="s">
        <v>1412</v>
      </c>
      <c r="B438">
        <f>COUNTA(B437)</f>
        <v>1</v>
      </c>
      <c r="C438" s="19">
        <v>3017</v>
      </c>
      <c r="D438" s="12">
        <v>589</v>
      </c>
      <c r="E438" s="62">
        <f>_xlfn.PERCENTOF(C438,_2023[[#Totals],[Pajamos]])</f>
        <v>1.4049658122120532E-4</v>
      </c>
      <c r="F438" s="62">
        <f>_xlfn.PERCENTOF(D438,_2023[[#Totals],[Žiūrovų skaičius]])</f>
        <v>1.7075651223010904E-4</v>
      </c>
    </row>
    <row r="439" spans="1:7" x14ac:dyDescent="0.3">
      <c r="A439" t="s">
        <v>562</v>
      </c>
      <c r="B439" t="s">
        <v>1413</v>
      </c>
      <c r="C439" s="19">
        <v>2972.48</v>
      </c>
      <c r="D439" s="12">
        <v>434</v>
      </c>
      <c r="E439" s="62">
        <f>_xlfn.PERCENTOF(C439,_2023[[#Totals],[Pajamos]])</f>
        <v>1.3842336020828918E-4</v>
      </c>
      <c r="F439" s="62">
        <f>_xlfn.PERCENTOF(D439,_2023[[#Totals],[Žiūrovų skaičius]])</f>
        <v>1.2582058795902772E-4</v>
      </c>
      <c r="G439" s="45">
        <v>45275</v>
      </c>
    </row>
    <row r="440" spans="1:7" x14ac:dyDescent="0.3">
      <c r="A440" t="s">
        <v>1414</v>
      </c>
      <c r="B440">
        <f>COUNTA(B439)</f>
        <v>1</v>
      </c>
      <c r="C440" s="19">
        <v>2972.48</v>
      </c>
      <c r="D440" s="12">
        <v>434</v>
      </c>
      <c r="E440" s="62">
        <f>_xlfn.PERCENTOF(C440,_2023[[#Totals],[Pajamos]])</f>
        <v>1.3842336020828918E-4</v>
      </c>
      <c r="F440" s="62">
        <f>_xlfn.PERCENTOF(D440,_2023[[#Totals],[Žiūrovų skaičius]])</f>
        <v>1.2582058795902772E-4</v>
      </c>
    </row>
    <row r="441" spans="1:7" x14ac:dyDescent="0.3">
      <c r="A441" t="s">
        <v>974</v>
      </c>
      <c r="B441" t="s">
        <v>1415</v>
      </c>
      <c r="C441" s="19">
        <v>1328.9901</v>
      </c>
      <c r="D441" s="12">
        <v>447</v>
      </c>
      <c r="E441" s="62">
        <f>_xlfn.PERCENTOF(C441,_2023[[#Totals],[Pajamos]])</f>
        <v>6.1888818537231621E-5</v>
      </c>
      <c r="F441" s="62">
        <f>_xlfn.PERCENTOF(D441,_2023[[#Totals],[Žiūrovų skaičius]])</f>
        <v>1.2958940741402162E-4</v>
      </c>
      <c r="G441" s="45">
        <v>41544</v>
      </c>
    </row>
    <row r="442" spans="1:7" x14ac:dyDescent="0.3">
      <c r="A442" t="s">
        <v>1416</v>
      </c>
      <c r="B442">
        <f>COUNTA(B441)</f>
        <v>1</v>
      </c>
      <c r="C442" s="19">
        <v>1328.9901</v>
      </c>
      <c r="D442" s="12">
        <v>447</v>
      </c>
      <c r="E442" s="62">
        <f>_xlfn.PERCENTOF(C442,_2023[[#Totals],[Pajamos]])</f>
        <v>6.1888818537231621E-5</v>
      </c>
      <c r="F442" s="62">
        <f>_xlfn.PERCENTOF(D442,_2023[[#Totals],[Žiūrovų skaičius]])</f>
        <v>1.2958940741402162E-4</v>
      </c>
    </row>
    <row r="443" spans="1:7" x14ac:dyDescent="0.3">
      <c r="A443" t="s">
        <v>718</v>
      </c>
      <c r="B443" t="s">
        <v>1417</v>
      </c>
      <c r="C443" s="19">
        <v>1050</v>
      </c>
      <c r="D443" s="12">
        <v>145</v>
      </c>
      <c r="E443" s="62">
        <f>_xlfn.PERCENTOF(C443,_2023[[#Totals],[Pajamos]])</f>
        <v>4.8896722002739673E-5</v>
      </c>
      <c r="F443" s="62">
        <f>_xlfn.PERCENTOF(D443,_2023[[#Totals],[Žiūrovų skaičius]])</f>
        <v>4.2036832382624465E-5</v>
      </c>
      <c r="G443" s="45">
        <v>44414</v>
      </c>
    </row>
    <row r="444" spans="1:7" x14ac:dyDescent="0.3">
      <c r="A444" t="s">
        <v>1418</v>
      </c>
      <c r="B444">
        <f>COUNTA(B443)</f>
        <v>1</v>
      </c>
      <c r="C444" s="19">
        <v>1050</v>
      </c>
      <c r="D444" s="12">
        <v>145</v>
      </c>
      <c r="E444" s="62">
        <f>_xlfn.PERCENTOF(C444,_2023[[#Totals],[Pajamos]])</f>
        <v>4.8896722002739673E-5</v>
      </c>
      <c r="F444" s="62">
        <f>_xlfn.PERCENTOF(D444,_2023[[#Totals],[Žiūrovų skaičius]])</f>
        <v>4.2036832382624465E-5</v>
      </c>
    </row>
    <row r="445" spans="1:7" x14ac:dyDescent="0.3">
      <c r="A445" t="s">
        <v>720</v>
      </c>
      <c r="B445" t="s">
        <v>1419</v>
      </c>
      <c r="C445" s="19">
        <v>1019</v>
      </c>
      <c r="D445" s="12">
        <v>252</v>
      </c>
      <c r="E445" s="62">
        <f>_xlfn.PERCENTOF(C445,_2023[[#Totals],[Pajamos]])</f>
        <v>4.7453104495992122E-5</v>
      </c>
      <c r="F445" s="62">
        <f>_xlfn.PERCENTOF(D445,_2023[[#Totals],[Žiūrovų skaičius]])</f>
        <v>7.3057115589112868E-5</v>
      </c>
      <c r="G445" s="45">
        <v>44883</v>
      </c>
    </row>
    <row r="446" spans="1:7" x14ac:dyDescent="0.3">
      <c r="A446" t="s">
        <v>1420</v>
      </c>
      <c r="B446">
        <f>COUNTA(B445)</f>
        <v>1</v>
      </c>
      <c r="C446" s="19">
        <v>1019</v>
      </c>
      <c r="D446" s="12">
        <v>252</v>
      </c>
      <c r="E446" s="62">
        <f>_xlfn.PERCENTOF(C446,_2023[[#Totals],[Pajamos]])</f>
        <v>4.7453104495992122E-5</v>
      </c>
      <c r="F446" s="62">
        <f>_xlfn.PERCENTOF(D446,_2023[[#Totals],[Žiūrovų skaičius]])</f>
        <v>7.3057115589112868E-5</v>
      </c>
    </row>
    <row r="447" spans="1:7" x14ac:dyDescent="0.3">
      <c r="A447" t="s">
        <v>975</v>
      </c>
      <c r="B447" t="s">
        <v>1421</v>
      </c>
      <c r="C447" s="19">
        <v>390</v>
      </c>
      <c r="D447" s="12">
        <v>121</v>
      </c>
      <c r="E447" s="62">
        <f>_xlfn.PERCENTOF(C447,_2023[[#Totals],[Pajamos]])</f>
        <v>1.8161639601017594E-5</v>
      </c>
      <c r="F447" s="62">
        <f>_xlfn.PERCENTOF(D447,_2023[[#Totals],[Žiūrovų skaičius]])</f>
        <v>3.5079011850328005E-5</v>
      </c>
      <c r="G447" s="45">
        <v>44323</v>
      </c>
    </row>
    <row r="448" spans="1:7" x14ac:dyDescent="0.3">
      <c r="A448" t="s">
        <v>1422</v>
      </c>
      <c r="B448">
        <f>COUNTA(B447)</f>
        <v>1</v>
      </c>
      <c r="C448" s="19">
        <v>390</v>
      </c>
      <c r="D448" s="12">
        <v>121</v>
      </c>
      <c r="E448" s="62">
        <f>_xlfn.PERCENTOF(C448,_2023[[#Totals],[Pajamos]])</f>
        <v>1.8161639601017594E-5</v>
      </c>
      <c r="F448" s="62">
        <f>_xlfn.PERCENTOF(D448,_2023[[#Totals],[Žiūrovų skaičius]])</f>
        <v>3.5079011850328005E-5</v>
      </c>
    </row>
    <row r="449" spans="1:7" x14ac:dyDescent="0.3">
      <c r="A449" t="s">
        <v>899</v>
      </c>
      <c r="B449" t="s">
        <v>1423</v>
      </c>
      <c r="C449" s="19">
        <v>129</v>
      </c>
      <c r="D449" s="12">
        <v>29</v>
      </c>
      <c r="E449" s="62">
        <f>_xlfn.PERCENTOF(C449,_2023[[#Totals],[Pajamos]])</f>
        <v>6.0073115603365885E-6</v>
      </c>
      <c r="F449" s="62">
        <f>_xlfn.PERCENTOF(D449,_2023[[#Totals],[Žiūrovų skaičius]])</f>
        <v>8.4073664765248937E-6</v>
      </c>
      <c r="G449" s="45">
        <v>45084</v>
      </c>
    </row>
    <row r="450" spans="1:7" x14ac:dyDescent="0.3">
      <c r="A450" t="s">
        <v>1424</v>
      </c>
      <c r="B450">
        <f>COUNTA(B449)</f>
        <v>1</v>
      </c>
      <c r="C450" s="19">
        <v>129</v>
      </c>
      <c r="D450" s="12">
        <v>29</v>
      </c>
      <c r="E450" s="62">
        <f>_xlfn.PERCENTOF(C450,_2023[[#Totals],[Pajamos]])</f>
        <v>6.0073115603365885E-6</v>
      </c>
      <c r="F450" s="62">
        <f>_xlfn.PERCENTOF(D450,_2023[[#Totals],[Žiūrovų skaičius]])</f>
        <v>8.4073664765248937E-6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3"/>
  <sheetViews>
    <sheetView workbookViewId="0">
      <selection activeCell="B6" sqref="B6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5" width="18" style="19" customWidth="1"/>
    <col min="6" max="8" width="18" customWidth="1"/>
    <col min="9" max="9" width="45" customWidth="1"/>
  </cols>
  <sheetData>
    <row r="1" spans="1:9" s="17" customFormat="1" x14ac:dyDescent="0.3">
      <c r="A1" s="16">
        <v>2023</v>
      </c>
      <c r="D1" s="42"/>
      <c r="E1" s="18"/>
    </row>
    <row r="2" spans="1:9" x14ac:dyDescent="0.3">
      <c r="A2" s="15" t="s">
        <v>10</v>
      </c>
    </row>
    <row r="3" spans="1:9" x14ac:dyDescent="0.3">
      <c r="A3" s="15" t="s">
        <v>11</v>
      </c>
    </row>
    <row r="4" spans="1:9" x14ac:dyDescent="0.3">
      <c r="A4" s="15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20" t="s">
        <v>5</v>
      </c>
      <c r="F5" s="6" t="s">
        <v>6</v>
      </c>
      <c r="G5" s="6" t="s">
        <v>7</v>
      </c>
      <c r="H5" s="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25</v>
      </c>
      <c r="C6" s="1" t="s">
        <v>26</v>
      </c>
      <c r="D6" s="1" t="s">
        <v>27</v>
      </c>
      <c r="E6" s="21">
        <v>1483460.11</v>
      </c>
      <c r="F6" s="9">
        <v>192417</v>
      </c>
      <c r="G6" s="9">
        <v>31</v>
      </c>
      <c r="H6" s="10">
        <v>44911</v>
      </c>
      <c r="I6" s="11" t="s">
        <v>28</v>
      </c>
    </row>
    <row r="7" spans="1:9" x14ac:dyDescent="0.3">
      <c r="A7" s="8">
        <f>IF(B7&lt;&gt;"",ROWS($B$6:B7),"")</f>
        <v>2</v>
      </c>
      <c r="B7" s="1" t="s">
        <v>29</v>
      </c>
      <c r="C7" s="1" t="s">
        <v>30</v>
      </c>
      <c r="D7" s="1" t="s">
        <v>31</v>
      </c>
      <c r="E7" s="21">
        <v>1161202.9899999998</v>
      </c>
      <c r="F7" s="9">
        <v>176697</v>
      </c>
      <c r="G7" s="9">
        <v>19</v>
      </c>
      <c r="H7" s="10">
        <v>45128</v>
      </c>
      <c r="I7" s="11" t="s">
        <v>32</v>
      </c>
    </row>
    <row r="8" spans="1:9" x14ac:dyDescent="0.3">
      <c r="A8" s="8">
        <f>IF(B8&lt;&gt;"",ROWS($B$6:B8),"")</f>
        <v>3</v>
      </c>
      <c r="B8" s="1" t="s">
        <v>33</v>
      </c>
      <c r="C8" s="1" t="s">
        <v>34</v>
      </c>
      <c r="D8" s="1" t="s">
        <v>31</v>
      </c>
      <c r="E8" s="21">
        <v>1097581.1100000001</v>
      </c>
      <c r="F8" s="9">
        <v>154454</v>
      </c>
      <c r="G8" s="9">
        <v>18</v>
      </c>
      <c r="H8" s="10">
        <v>45128</v>
      </c>
      <c r="I8" s="11" t="s">
        <v>35</v>
      </c>
    </row>
    <row r="9" spans="1:9" x14ac:dyDescent="0.3">
      <c r="A9" s="8">
        <f>IF(B9&lt;&gt;"",ROWS($B$6:B9),"")</f>
        <v>4</v>
      </c>
      <c r="B9" s="1" t="s">
        <v>36</v>
      </c>
      <c r="C9" s="1" t="s">
        <v>36</v>
      </c>
      <c r="D9" s="1" t="s">
        <v>37</v>
      </c>
      <c r="E9" s="21">
        <v>770657.85</v>
      </c>
      <c r="F9" s="9">
        <v>116667</v>
      </c>
      <c r="G9" s="9">
        <v>15</v>
      </c>
      <c r="H9" s="10">
        <v>44925</v>
      </c>
      <c r="I9" s="11" t="s">
        <v>38</v>
      </c>
    </row>
    <row r="10" spans="1:9" x14ac:dyDescent="0.3">
      <c r="A10" s="51">
        <f>IF(B10&lt;&gt;"",ROWS($B$6:B10),"")</f>
        <v>5</v>
      </c>
      <c r="B10" s="32" t="s">
        <v>39</v>
      </c>
      <c r="C10" s="1" t="s">
        <v>40</v>
      </c>
      <c r="D10" s="32" t="s">
        <v>41</v>
      </c>
      <c r="E10" s="33">
        <v>736040.11</v>
      </c>
      <c r="F10" s="34">
        <v>135716</v>
      </c>
      <c r="G10" s="34">
        <v>28</v>
      </c>
      <c r="H10" s="35">
        <v>44916</v>
      </c>
      <c r="I10" s="36" t="s">
        <v>35</v>
      </c>
    </row>
    <row r="11" spans="1:9" x14ac:dyDescent="0.3">
      <c r="A11" s="51">
        <f>IF(B11&lt;&gt;"",ROWS($B$6:B11),"")</f>
        <v>6</v>
      </c>
      <c r="B11" s="32" t="s">
        <v>42</v>
      </c>
      <c r="C11" s="1" t="s">
        <v>43</v>
      </c>
      <c r="D11" s="32" t="s">
        <v>44</v>
      </c>
      <c r="E11" s="33">
        <v>589367.38</v>
      </c>
      <c r="F11" s="34">
        <v>108584</v>
      </c>
      <c r="G11" s="34">
        <v>34</v>
      </c>
      <c r="H11" s="35">
        <v>45023</v>
      </c>
      <c r="I11" s="36" t="s">
        <v>35</v>
      </c>
    </row>
    <row r="12" spans="1:9" x14ac:dyDescent="0.3">
      <c r="A12" s="51">
        <f>IF(B12&lt;&gt;"",ROWS($B$6:B12),"")</f>
        <v>7</v>
      </c>
      <c r="B12" s="32" t="s">
        <v>45</v>
      </c>
      <c r="C12" s="1" t="s">
        <v>46</v>
      </c>
      <c r="D12" s="32" t="s">
        <v>27</v>
      </c>
      <c r="E12" s="33">
        <v>522025.99</v>
      </c>
      <c r="F12" s="34">
        <v>102722</v>
      </c>
      <c r="G12" s="34">
        <v>29</v>
      </c>
      <c r="H12" s="35">
        <v>45093</v>
      </c>
      <c r="I12" s="36" t="s">
        <v>28</v>
      </c>
    </row>
    <row r="13" spans="1:9" x14ac:dyDescent="0.3">
      <c r="A13" s="51">
        <f>IF(B13&lt;&gt;"",ROWS($B$6:B13),"")</f>
        <v>8</v>
      </c>
      <c r="B13" s="32" t="s">
        <v>47</v>
      </c>
      <c r="C13" s="1" t="s">
        <v>48</v>
      </c>
      <c r="D13" s="32" t="s">
        <v>27</v>
      </c>
      <c r="E13" s="33">
        <v>496382.79000000004</v>
      </c>
      <c r="F13" s="34">
        <v>90012</v>
      </c>
      <c r="G13" s="34">
        <v>33</v>
      </c>
      <c r="H13" s="35">
        <v>45212</v>
      </c>
      <c r="I13" s="36" t="s">
        <v>35</v>
      </c>
    </row>
    <row r="14" spans="1:9" x14ac:dyDescent="0.3">
      <c r="A14" s="51">
        <f>IF(B14&lt;&gt;"",ROWS($B$6:B14),"")</f>
        <v>9</v>
      </c>
      <c r="B14" s="32" t="s">
        <v>49</v>
      </c>
      <c r="C14" s="1" t="s">
        <v>50</v>
      </c>
      <c r="D14" s="32" t="s">
        <v>31</v>
      </c>
      <c r="E14" s="33">
        <v>441023.21</v>
      </c>
      <c r="F14" s="34">
        <v>60120</v>
      </c>
      <c r="G14" s="34">
        <v>21</v>
      </c>
      <c r="H14" s="35">
        <v>45261</v>
      </c>
      <c r="I14" s="36" t="s">
        <v>51</v>
      </c>
    </row>
    <row r="15" spans="1:9" x14ac:dyDescent="0.3">
      <c r="A15" s="51">
        <f>IF(B15&lt;&gt;"",ROWS($B$6:B15),"")</f>
        <v>10</v>
      </c>
      <c r="B15" s="32" t="s">
        <v>52</v>
      </c>
      <c r="C15" s="1" t="s">
        <v>53</v>
      </c>
      <c r="D15" s="32" t="s">
        <v>27</v>
      </c>
      <c r="E15" s="33">
        <v>418075.41</v>
      </c>
      <c r="F15" s="34">
        <v>62974</v>
      </c>
      <c r="G15" s="34">
        <v>16</v>
      </c>
      <c r="H15" s="35">
        <v>45226</v>
      </c>
      <c r="I15" s="36" t="s">
        <v>35</v>
      </c>
    </row>
    <row r="16" spans="1:9" x14ac:dyDescent="0.3">
      <c r="A16" s="51">
        <f>IF(B16&lt;&gt;"",ROWS($B$6:B16),"")</f>
        <v>11</v>
      </c>
      <c r="B16" s="32" t="s">
        <v>54</v>
      </c>
      <c r="C16" s="1" t="s">
        <v>54</v>
      </c>
      <c r="D16" s="32" t="s">
        <v>37</v>
      </c>
      <c r="E16" s="33">
        <v>380954</v>
      </c>
      <c r="F16" s="34">
        <v>50342</v>
      </c>
      <c r="G16" s="34">
        <v>24</v>
      </c>
      <c r="H16" s="35">
        <v>45289</v>
      </c>
      <c r="I16" s="36" t="s">
        <v>55</v>
      </c>
    </row>
    <row r="17" spans="1:9" x14ac:dyDescent="0.3">
      <c r="A17" s="51">
        <f>IF(B17&lt;&gt;"",ROWS($B$6:B17),"")</f>
        <v>12</v>
      </c>
      <c r="B17" s="32" t="s">
        <v>56</v>
      </c>
      <c r="C17" s="1" t="s">
        <v>57</v>
      </c>
      <c r="D17" s="32" t="s">
        <v>27</v>
      </c>
      <c r="E17" s="33">
        <v>345634.42</v>
      </c>
      <c r="F17" s="34">
        <v>48283</v>
      </c>
      <c r="G17" s="34">
        <v>29</v>
      </c>
      <c r="H17" s="35">
        <v>45065</v>
      </c>
      <c r="I17" s="36" t="s">
        <v>35</v>
      </c>
    </row>
    <row r="18" spans="1:9" x14ac:dyDescent="0.3">
      <c r="A18" s="51">
        <f>IF(B18&lt;&gt;"",ROWS($B$6:B18),"")</f>
        <v>13</v>
      </c>
      <c r="B18" s="32" t="s">
        <v>58</v>
      </c>
      <c r="C18" s="1" t="s">
        <v>59</v>
      </c>
      <c r="D18" s="32" t="s">
        <v>31</v>
      </c>
      <c r="E18" s="33">
        <v>332098.06</v>
      </c>
      <c r="F18" s="34">
        <v>57223</v>
      </c>
      <c r="G18" s="34">
        <v>19</v>
      </c>
      <c r="H18" s="35">
        <v>45275</v>
      </c>
      <c r="I18" s="36" t="s">
        <v>32</v>
      </c>
    </row>
    <row r="19" spans="1:9" x14ac:dyDescent="0.3">
      <c r="A19" s="51">
        <f>IF(B19&lt;&gt;"",ROWS($B$6:B19),"")</f>
        <v>14</v>
      </c>
      <c r="B19" s="32" t="s">
        <v>60</v>
      </c>
      <c r="C19" s="1" t="s">
        <v>61</v>
      </c>
      <c r="D19" s="32" t="s">
        <v>27</v>
      </c>
      <c r="E19" s="33">
        <v>326412.05000000005</v>
      </c>
      <c r="F19" s="34">
        <v>55147</v>
      </c>
      <c r="G19" s="34">
        <v>18</v>
      </c>
      <c r="H19" s="35">
        <v>45079</v>
      </c>
      <c r="I19" s="36" t="s">
        <v>51</v>
      </c>
    </row>
    <row r="20" spans="1:9" x14ac:dyDescent="0.3">
      <c r="A20" s="51">
        <f>IF(B20&lt;&gt;"",ROWS($B$6:B20),"")</f>
        <v>15</v>
      </c>
      <c r="B20" s="32" t="s">
        <v>62</v>
      </c>
      <c r="C20" s="1" t="s">
        <v>63</v>
      </c>
      <c r="D20" s="32" t="s">
        <v>64</v>
      </c>
      <c r="E20" s="33">
        <v>326395.35999999993</v>
      </c>
      <c r="F20" s="34">
        <v>64796</v>
      </c>
      <c r="G20" s="34">
        <v>19</v>
      </c>
      <c r="H20" s="35">
        <v>44960</v>
      </c>
      <c r="I20" s="36" t="s">
        <v>32</v>
      </c>
    </row>
    <row r="21" spans="1:9" x14ac:dyDescent="0.3">
      <c r="A21" s="51">
        <f>IF(B21&lt;&gt;"",ROWS($B$6:B21),"")</f>
        <v>16</v>
      </c>
      <c r="B21" s="32" t="s">
        <v>65</v>
      </c>
      <c r="C21" s="1" t="s">
        <v>66</v>
      </c>
      <c r="D21" s="32" t="s">
        <v>27</v>
      </c>
      <c r="E21" s="33">
        <v>323771.30000000005</v>
      </c>
      <c r="F21" s="34">
        <v>45335</v>
      </c>
      <c r="G21" s="34">
        <v>17</v>
      </c>
      <c r="H21" s="35">
        <v>45247</v>
      </c>
      <c r="I21" s="36" t="s">
        <v>67</v>
      </c>
    </row>
    <row r="22" spans="1:9" x14ac:dyDescent="0.3">
      <c r="A22" s="51">
        <f>IF(B22&lt;&gt;"",ROWS($B$6:B22),"")</f>
        <v>17</v>
      </c>
      <c r="B22" s="32" t="s">
        <v>68</v>
      </c>
      <c r="C22" s="1" t="s">
        <v>69</v>
      </c>
      <c r="D22" s="32" t="s">
        <v>27</v>
      </c>
      <c r="E22" s="33">
        <v>322801</v>
      </c>
      <c r="F22" s="34">
        <v>44288</v>
      </c>
      <c r="G22" s="34">
        <v>17</v>
      </c>
      <c r="H22" s="35">
        <v>45009</v>
      </c>
      <c r="I22" s="36" t="s">
        <v>67</v>
      </c>
    </row>
    <row r="23" spans="1:9" x14ac:dyDescent="0.3">
      <c r="A23" s="51">
        <f>IF(B23&lt;&gt;"",ROWS($B$6:B23),"")</f>
        <v>18</v>
      </c>
      <c r="B23" s="32" t="s">
        <v>70</v>
      </c>
      <c r="C23" s="1" t="s">
        <v>71</v>
      </c>
      <c r="D23" s="32" t="s">
        <v>72</v>
      </c>
      <c r="E23" s="33">
        <v>309954.16000000003</v>
      </c>
      <c r="F23" s="34">
        <v>59850</v>
      </c>
      <c r="G23" s="34">
        <v>22</v>
      </c>
      <c r="H23" s="35">
        <v>45226</v>
      </c>
      <c r="I23" s="36" t="s">
        <v>73</v>
      </c>
    </row>
    <row r="24" spans="1:9" x14ac:dyDescent="0.3">
      <c r="A24" s="51">
        <f>IF(B24&lt;&gt;"",ROWS($B$6:B24),"")</f>
        <v>19</v>
      </c>
      <c r="B24" s="32" t="s">
        <v>74</v>
      </c>
      <c r="C24" s="1" t="s">
        <v>75</v>
      </c>
      <c r="D24" s="32" t="s">
        <v>27</v>
      </c>
      <c r="E24" s="33">
        <v>289863.83</v>
      </c>
      <c r="F24" s="34">
        <v>41258</v>
      </c>
      <c r="G24" s="34">
        <v>28</v>
      </c>
      <c r="H24" s="35">
        <v>45051</v>
      </c>
      <c r="I24" s="36" t="s">
        <v>28</v>
      </c>
    </row>
    <row r="25" spans="1:9" x14ac:dyDescent="0.3">
      <c r="A25" s="51">
        <f>IF(B25&lt;&gt;"",ROWS($B$6:B25),"")</f>
        <v>20</v>
      </c>
      <c r="B25" s="32" t="s">
        <v>76</v>
      </c>
      <c r="C25" s="1" t="s">
        <v>76</v>
      </c>
      <c r="D25" s="32" t="s">
        <v>37</v>
      </c>
      <c r="E25" s="33">
        <v>284208.19</v>
      </c>
      <c r="F25" s="34">
        <v>48145</v>
      </c>
      <c r="G25" s="34">
        <v>22</v>
      </c>
      <c r="H25" s="35">
        <v>44974</v>
      </c>
      <c r="I25" s="36" t="s">
        <v>67</v>
      </c>
    </row>
    <row r="26" spans="1:9" x14ac:dyDescent="0.3">
      <c r="A26" s="51">
        <f>IF(B26&lt;&gt;"",ROWS($B$6:B26),"")</f>
        <v>21</v>
      </c>
      <c r="B26" s="32" t="s">
        <v>77</v>
      </c>
      <c r="C26" s="1" t="s">
        <v>77</v>
      </c>
      <c r="D26" s="32" t="s">
        <v>37</v>
      </c>
      <c r="E26" s="33">
        <v>252219.08</v>
      </c>
      <c r="F26" s="34">
        <v>38279</v>
      </c>
      <c r="G26" s="34">
        <v>14</v>
      </c>
      <c r="H26" s="35">
        <v>44960</v>
      </c>
      <c r="I26" s="36" t="s">
        <v>78</v>
      </c>
    </row>
    <row r="27" spans="1:9" x14ac:dyDescent="0.3">
      <c r="A27" s="51">
        <f>IF(B27&lt;&gt;"",ROWS($B$6:B27),"")</f>
        <v>22</v>
      </c>
      <c r="B27" s="32" t="s">
        <v>79</v>
      </c>
      <c r="C27" s="1" t="s">
        <v>79</v>
      </c>
      <c r="D27" s="32" t="s">
        <v>37</v>
      </c>
      <c r="E27" s="33">
        <v>249578.61000000002</v>
      </c>
      <c r="F27" s="34">
        <v>49794</v>
      </c>
      <c r="G27" s="34">
        <v>16</v>
      </c>
      <c r="H27" s="35">
        <v>45037</v>
      </c>
      <c r="I27" s="36" t="s">
        <v>80</v>
      </c>
    </row>
    <row r="28" spans="1:9" x14ac:dyDescent="0.3">
      <c r="A28" s="51">
        <f>IF(B28&lt;&gt;"",ROWS($B$6:B28),"")</f>
        <v>23</v>
      </c>
      <c r="B28" s="32" t="s">
        <v>81</v>
      </c>
      <c r="C28" s="1" t="s">
        <v>81</v>
      </c>
      <c r="D28" s="32" t="s">
        <v>37</v>
      </c>
      <c r="E28" s="33">
        <v>243406.33</v>
      </c>
      <c r="F28" s="34">
        <v>38122</v>
      </c>
      <c r="G28" s="34">
        <v>19</v>
      </c>
      <c r="H28" s="35">
        <v>44988</v>
      </c>
      <c r="I28" s="36" t="s">
        <v>82</v>
      </c>
    </row>
    <row r="29" spans="1:9" x14ac:dyDescent="0.3">
      <c r="A29" s="8">
        <f>IF(B29&lt;&gt;"",ROWS($B$6:B29),"")</f>
        <v>24</v>
      </c>
      <c r="B29" s="1" t="s">
        <v>83</v>
      </c>
      <c r="C29" s="1" t="s">
        <v>83</v>
      </c>
      <c r="D29" s="1" t="s">
        <v>37</v>
      </c>
      <c r="E29" s="21">
        <v>239429.62</v>
      </c>
      <c r="F29" s="9">
        <v>33824</v>
      </c>
      <c r="G29" s="9">
        <v>14</v>
      </c>
      <c r="H29" s="10">
        <v>45198</v>
      </c>
      <c r="I29" s="11" t="s">
        <v>38</v>
      </c>
    </row>
    <row r="30" spans="1:9" x14ac:dyDescent="0.3">
      <c r="A30" s="8">
        <f>IF(B30&lt;&gt;"",ROWS($B$6:B30),"")</f>
        <v>25</v>
      </c>
      <c r="B30" s="1" t="s">
        <v>84</v>
      </c>
      <c r="C30" s="1" t="s">
        <v>84</v>
      </c>
      <c r="D30" s="1" t="s">
        <v>27</v>
      </c>
      <c r="E30" s="21">
        <v>238939.58</v>
      </c>
      <c r="F30" s="9">
        <v>38032</v>
      </c>
      <c r="G30" s="9">
        <v>15</v>
      </c>
      <c r="H30" s="10">
        <v>45149</v>
      </c>
      <c r="I30" s="11" t="s">
        <v>51</v>
      </c>
    </row>
    <row r="31" spans="1:9" x14ac:dyDescent="0.3">
      <c r="A31" s="8">
        <f>IF(B31&lt;&gt;"",ROWS($B$6:B31),"")</f>
        <v>26</v>
      </c>
      <c r="B31" s="1" t="s">
        <v>85</v>
      </c>
      <c r="C31" s="1" t="s">
        <v>86</v>
      </c>
      <c r="D31" s="1" t="s">
        <v>27</v>
      </c>
      <c r="E31" s="21">
        <v>238066.52000000002</v>
      </c>
      <c r="F31" s="9">
        <v>32982</v>
      </c>
      <c r="G31" s="9">
        <v>20</v>
      </c>
      <c r="H31" s="10">
        <v>45219</v>
      </c>
      <c r="I31" s="11" t="s">
        <v>73</v>
      </c>
    </row>
    <row r="32" spans="1:9" x14ac:dyDescent="0.3">
      <c r="A32" s="8">
        <f>IF(B32&lt;&gt;"",ROWS($B$6:B32),"")</f>
        <v>27</v>
      </c>
      <c r="B32" s="1" t="s">
        <v>87</v>
      </c>
      <c r="C32" s="1" t="s">
        <v>88</v>
      </c>
      <c r="D32" s="1" t="s">
        <v>89</v>
      </c>
      <c r="E32" s="21">
        <v>229679.16</v>
      </c>
      <c r="F32" s="9">
        <v>40360</v>
      </c>
      <c r="G32" s="9">
        <v>32</v>
      </c>
      <c r="H32" s="10">
        <v>45282</v>
      </c>
      <c r="I32" s="11" t="s">
        <v>35</v>
      </c>
    </row>
    <row r="33" spans="1:9" x14ac:dyDescent="0.3">
      <c r="A33" s="8">
        <f>IF(B33&lt;&gt;"",ROWS($B$6:B33),"")</f>
        <v>28</v>
      </c>
      <c r="B33" s="1" t="s">
        <v>90</v>
      </c>
      <c r="C33" s="1" t="s">
        <v>91</v>
      </c>
      <c r="D33" s="1" t="s">
        <v>27</v>
      </c>
      <c r="E33" s="21">
        <v>227673.31</v>
      </c>
      <c r="F33" s="9">
        <v>31366</v>
      </c>
      <c r="G33" s="9">
        <v>15</v>
      </c>
      <c r="H33" s="10">
        <v>45177</v>
      </c>
      <c r="I33" s="11" t="s">
        <v>32</v>
      </c>
    </row>
    <row r="34" spans="1:9" x14ac:dyDescent="0.3">
      <c r="A34" s="8">
        <f>IF(B34&lt;&gt;"",ROWS($B$6:B34),"")</f>
        <v>29</v>
      </c>
      <c r="B34" s="1" t="s">
        <v>92</v>
      </c>
      <c r="C34" s="1" t="s">
        <v>93</v>
      </c>
      <c r="D34" s="1" t="s">
        <v>27</v>
      </c>
      <c r="E34" s="21">
        <v>218791.97999999998</v>
      </c>
      <c r="F34" s="9">
        <v>41732</v>
      </c>
      <c r="G34" s="9">
        <v>24</v>
      </c>
      <c r="H34" s="10">
        <v>45254</v>
      </c>
      <c r="I34" s="11" t="s">
        <v>28</v>
      </c>
    </row>
    <row r="35" spans="1:9" x14ac:dyDescent="0.3">
      <c r="A35" s="8">
        <f>IF(B35&lt;&gt;"",ROWS($B$6:B35),"")</f>
        <v>30</v>
      </c>
      <c r="B35" s="1" t="s">
        <v>94</v>
      </c>
      <c r="C35" s="1" t="s">
        <v>95</v>
      </c>
      <c r="D35" s="1" t="s">
        <v>96</v>
      </c>
      <c r="E35" s="21">
        <v>211777.12</v>
      </c>
      <c r="F35" s="9">
        <v>29856</v>
      </c>
      <c r="G35" s="9">
        <v>13</v>
      </c>
      <c r="H35" s="10">
        <v>45114</v>
      </c>
      <c r="I35" s="11" t="s">
        <v>51</v>
      </c>
    </row>
    <row r="36" spans="1:9" x14ac:dyDescent="0.3">
      <c r="A36" s="8">
        <f>IF(B36&lt;&gt;"",ROWS($B$6:B36),"")</f>
        <v>31</v>
      </c>
      <c r="B36" s="1" t="s">
        <v>97</v>
      </c>
      <c r="C36" s="1" t="s">
        <v>97</v>
      </c>
      <c r="D36" s="1" t="s">
        <v>98</v>
      </c>
      <c r="E36" s="21">
        <v>206511.96000000002</v>
      </c>
      <c r="F36" s="9">
        <v>41948</v>
      </c>
      <c r="G36" s="9">
        <v>17</v>
      </c>
      <c r="H36" s="10">
        <v>45121</v>
      </c>
      <c r="I36" s="11" t="s">
        <v>67</v>
      </c>
    </row>
    <row r="37" spans="1:9" x14ac:dyDescent="0.3">
      <c r="A37" s="8">
        <f>IF(B37&lt;&gt;"",ROWS($B$6:B37),"")</f>
        <v>32</v>
      </c>
      <c r="B37" s="1" t="s">
        <v>99</v>
      </c>
      <c r="C37" s="1" t="s">
        <v>99</v>
      </c>
      <c r="D37" s="1" t="s">
        <v>100</v>
      </c>
      <c r="E37" s="21">
        <v>205284.34</v>
      </c>
      <c r="F37" s="9">
        <v>31716</v>
      </c>
      <c r="G37" s="9">
        <v>28</v>
      </c>
      <c r="H37" s="10">
        <v>45191</v>
      </c>
      <c r="I37" s="11" t="s">
        <v>101</v>
      </c>
    </row>
    <row r="38" spans="1:9" x14ac:dyDescent="0.3">
      <c r="A38" s="8">
        <f>IF(B38&lt;&gt;"",ROWS($B$6:B38),"")</f>
        <v>33</v>
      </c>
      <c r="B38" s="1" t="s">
        <v>102</v>
      </c>
      <c r="C38" s="1" t="s">
        <v>102</v>
      </c>
      <c r="D38" s="1" t="s">
        <v>37</v>
      </c>
      <c r="E38" s="21">
        <v>201237</v>
      </c>
      <c r="F38" s="9">
        <v>30078</v>
      </c>
      <c r="G38" s="9">
        <v>10</v>
      </c>
      <c r="H38" s="10">
        <v>45233</v>
      </c>
      <c r="I38" s="11" t="s">
        <v>103</v>
      </c>
    </row>
    <row r="39" spans="1:9" x14ac:dyDescent="0.3">
      <c r="A39" s="8">
        <f>IF(B39&lt;&gt;"",ROWS($B$6:B39),"")</f>
        <v>34</v>
      </c>
      <c r="B39" s="1" t="s">
        <v>104</v>
      </c>
      <c r="C39" s="1" t="s">
        <v>105</v>
      </c>
      <c r="D39" s="1" t="s">
        <v>27</v>
      </c>
      <c r="E39" s="21">
        <v>196168.97000000003</v>
      </c>
      <c r="F39" s="9">
        <v>28657</v>
      </c>
      <c r="G39" s="9">
        <v>17</v>
      </c>
      <c r="H39" s="10">
        <v>45121</v>
      </c>
      <c r="I39" s="11" t="s">
        <v>73</v>
      </c>
    </row>
    <row r="40" spans="1:9" x14ac:dyDescent="0.3">
      <c r="A40" s="8">
        <f>IF(B40&lt;&gt;"",ROWS($B$6:B40),"")</f>
        <v>35</v>
      </c>
      <c r="B40" s="1" t="s">
        <v>106</v>
      </c>
      <c r="C40" s="1" t="s">
        <v>107</v>
      </c>
      <c r="D40" s="1" t="s">
        <v>108</v>
      </c>
      <c r="E40" s="21">
        <v>177418.62</v>
      </c>
      <c r="F40" s="9">
        <v>28583</v>
      </c>
      <c r="G40" s="9">
        <v>16</v>
      </c>
      <c r="H40" s="10">
        <v>45142</v>
      </c>
      <c r="I40" s="11" t="s">
        <v>32</v>
      </c>
    </row>
    <row r="41" spans="1:9" x14ac:dyDescent="0.3">
      <c r="A41" s="8">
        <f>IF(B41&lt;&gt;"",ROWS($B$6:B41),"")</f>
        <v>36</v>
      </c>
      <c r="B41" s="1" t="s">
        <v>109</v>
      </c>
      <c r="C41" s="1" t="s">
        <v>110</v>
      </c>
      <c r="D41" s="1" t="s">
        <v>27</v>
      </c>
      <c r="E41" s="21">
        <v>172019.87</v>
      </c>
      <c r="F41" s="9">
        <v>26532</v>
      </c>
      <c r="G41" s="9">
        <v>24</v>
      </c>
      <c r="H41" s="10">
        <v>45086</v>
      </c>
      <c r="I41" s="11" t="s">
        <v>73</v>
      </c>
    </row>
    <row r="42" spans="1:9" x14ac:dyDescent="0.3">
      <c r="A42" s="8">
        <f>IF(B42&lt;&gt;"",ROWS($B$6:B42),"")</f>
        <v>37</v>
      </c>
      <c r="B42" s="1" t="s">
        <v>111</v>
      </c>
      <c r="C42" s="1" t="s">
        <v>112</v>
      </c>
      <c r="D42" s="1" t="s">
        <v>113</v>
      </c>
      <c r="E42" s="21">
        <v>153616.33000000002</v>
      </c>
      <c r="F42" s="9">
        <v>29676</v>
      </c>
      <c r="G42" s="9">
        <v>18</v>
      </c>
      <c r="H42" s="10">
        <v>45184</v>
      </c>
      <c r="I42" s="11" t="s">
        <v>67</v>
      </c>
    </row>
    <row r="43" spans="1:9" x14ac:dyDescent="0.3">
      <c r="A43" s="8">
        <f>IF(B43&lt;&gt;"",ROWS($B$6:B43),"")</f>
        <v>38</v>
      </c>
      <c r="B43" s="1" t="s">
        <v>114</v>
      </c>
      <c r="C43" s="1" t="s">
        <v>115</v>
      </c>
      <c r="D43" s="1" t="s">
        <v>27</v>
      </c>
      <c r="E43" s="21">
        <v>146640.38</v>
      </c>
      <c r="F43" s="9">
        <v>19191</v>
      </c>
      <c r="G43" s="9">
        <v>14</v>
      </c>
      <c r="H43" s="10">
        <v>44967</v>
      </c>
      <c r="I43" s="11" t="s">
        <v>32</v>
      </c>
    </row>
    <row r="44" spans="1:9" x14ac:dyDescent="0.3">
      <c r="A44" s="8">
        <f>IF(B44&lt;&gt;"",ROWS($B$6:B44),"")</f>
        <v>39</v>
      </c>
      <c r="B44" s="1" t="s">
        <v>116</v>
      </c>
      <c r="C44" s="1" t="s">
        <v>117</v>
      </c>
      <c r="D44" s="1" t="s">
        <v>118</v>
      </c>
      <c r="E44" s="21">
        <v>140740.51999999999</v>
      </c>
      <c r="F44" s="9">
        <v>29631</v>
      </c>
      <c r="G44" s="9">
        <v>25</v>
      </c>
      <c r="H44" s="10">
        <v>44925</v>
      </c>
      <c r="I44" s="11" t="s">
        <v>119</v>
      </c>
    </row>
    <row r="45" spans="1:9" x14ac:dyDescent="0.3">
      <c r="A45" s="8">
        <f>IF(B45&lt;&gt;"",ROWS($B$6:B45),"")</f>
        <v>40</v>
      </c>
      <c r="B45" s="1" t="s">
        <v>120</v>
      </c>
      <c r="C45" s="1" t="s">
        <v>121</v>
      </c>
      <c r="D45" s="1" t="s">
        <v>27</v>
      </c>
      <c r="E45" s="21">
        <v>138551.31</v>
      </c>
      <c r="F45" s="9">
        <v>18918</v>
      </c>
      <c r="G45" s="9">
        <v>25</v>
      </c>
      <c r="H45" s="10">
        <v>44974</v>
      </c>
      <c r="I45" s="11" t="s">
        <v>28</v>
      </c>
    </row>
    <row r="46" spans="1:9" x14ac:dyDescent="0.3">
      <c r="A46" s="8">
        <f>IF(B46&lt;&gt;"",ROWS($B$6:B46),"")</f>
        <v>41</v>
      </c>
      <c r="B46" s="1" t="s">
        <v>122</v>
      </c>
      <c r="C46" s="1" t="s">
        <v>123</v>
      </c>
      <c r="D46" s="1" t="s">
        <v>27</v>
      </c>
      <c r="E46" s="21">
        <v>136718.25</v>
      </c>
      <c r="F46" s="9">
        <v>19740</v>
      </c>
      <c r="G46" s="9">
        <v>14</v>
      </c>
      <c r="H46" s="10">
        <v>45023</v>
      </c>
      <c r="I46" s="11" t="s">
        <v>51</v>
      </c>
    </row>
    <row r="47" spans="1:9" x14ac:dyDescent="0.3">
      <c r="A47" s="8">
        <f>IF(B47&lt;&gt;"",ROWS($B$6:B47),"")</f>
        <v>42</v>
      </c>
      <c r="B47" s="1" t="s">
        <v>124</v>
      </c>
      <c r="C47" s="1" t="s">
        <v>125</v>
      </c>
      <c r="D47" s="1" t="s">
        <v>126</v>
      </c>
      <c r="E47" s="21">
        <v>132325.18</v>
      </c>
      <c r="F47" s="9">
        <v>19342</v>
      </c>
      <c r="G47" s="9">
        <v>14</v>
      </c>
      <c r="H47" s="10">
        <v>45198</v>
      </c>
      <c r="I47" s="11" t="s">
        <v>67</v>
      </c>
    </row>
    <row r="48" spans="1:9" x14ac:dyDescent="0.3">
      <c r="A48" s="8">
        <f>IF(B48&lt;&gt;"",ROWS($B$6:B48),"")</f>
        <v>43</v>
      </c>
      <c r="B48" s="1" t="s">
        <v>127</v>
      </c>
      <c r="C48" s="1" t="s">
        <v>128</v>
      </c>
      <c r="D48" s="1" t="s">
        <v>27</v>
      </c>
      <c r="E48" s="21">
        <v>131393.69</v>
      </c>
      <c r="F48" s="9">
        <v>19394</v>
      </c>
      <c r="G48" s="9">
        <v>17</v>
      </c>
      <c r="H48" s="10">
        <v>45205</v>
      </c>
      <c r="I48" s="11" t="s">
        <v>28</v>
      </c>
    </row>
    <row r="49" spans="1:9" x14ac:dyDescent="0.3">
      <c r="A49" s="8">
        <f>IF(B49&lt;&gt;"",ROWS($B$6:B49),"")</f>
        <v>44</v>
      </c>
      <c r="B49" s="1" t="s">
        <v>129</v>
      </c>
      <c r="C49" s="1" t="s">
        <v>130</v>
      </c>
      <c r="D49" s="1" t="s">
        <v>27</v>
      </c>
      <c r="E49" s="21">
        <v>130466.86000000002</v>
      </c>
      <c r="F49" s="9">
        <v>19202</v>
      </c>
      <c r="G49" s="9">
        <v>14</v>
      </c>
      <c r="H49" s="10">
        <v>45205</v>
      </c>
      <c r="I49" s="11" t="s">
        <v>35</v>
      </c>
    </row>
    <row r="50" spans="1:9" x14ac:dyDescent="0.3">
      <c r="A50" s="8">
        <f>IF(B50&lt;&gt;"",ROWS($B$6:B50),"")</f>
        <v>45</v>
      </c>
      <c r="B50" s="1" t="s">
        <v>131</v>
      </c>
      <c r="C50" s="1" t="s">
        <v>132</v>
      </c>
      <c r="D50" s="1" t="s">
        <v>27</v>
      </c>
      <c r="E50" s="21">
        <v>130344.48000000001</v>
      </c>
      <c r="F50" s="9">
        <v>20467</v>
      </c>
      <c r="G50" s="9">
        <v>14</v>
      </c>
      <c r="H50" s="10">
        <v>44981</v>
      </c>
      <c r="I50" s="11" t="s">
        <v>133</v>
      </c>
    </row>
    <row r="51" spans="1:9" x14ac:dyDescent="0.3">
      <c r="A51" s="8">
        <f>IF(B51&lt;&gt;"",ROWS($B$6:B51),"")</f>
        <v>46</v>
      </c>
      <c r="B51" s="1" t="s">
        <v>134</v>
      </c>
      <c r="C51" s="1" t="s">
        <v>135</v>
      </c>
      <c r="D51" s="1" t="s">
        <v>27</v>
      </c>
      <c r="E51" s="21">
        <v>129233.76</v>
      </c>
      <c r="F51" s="9">
        <v>19580</v>
      </c>
      <c r="G51" s="9">
        <v>22</v>
      </c>
      <c r="H51" s="10">
        <v>44967</v>
      </c>
      <c r="I51" s="11" t="s">
        <v>101</v>
      </c>
    </row>
    <row r="52" spans="1:9" x14ac:dyDescent="0.3">
      <c r="A52" s="8">
        <f>IF(B52&lt;&gt;"",ROWS($B$6:B52),"")</f>
        <v>47</v>
      </c>
      <c r="B52" s="1" t="s">
        <v>136</v>
      </c>
      <c r="C52" s="1" t="s">
        <v>137</v>
      </c>
      <c r="D52" s="1" t="s">
        <v>27</v>
      </c>
      <c r="E52" s="21">
        <v>128488.92</v>
      </c>
      <c r="F52" s="9">
        <v>17968</v>
      </c>
      <c r="G52" s="9">
        <v>16</v>
      </c>
      <c r="H52" s="10">
        <v>45282</v>
      </c>
      <c r="I52" s="11" t="s">
        <v>32</v>
      </c>
    </row>
    <row r="53" spans="1:9" x14ac:dyDescent="0.3">
      <c r="A53" s="8">
        <f>IF(B53&lt;&gt;"",ROWS($B$6:B53),"")</f>
        <v>48</v>
      </c>
      <c r="B53" s="1" t="s">
        <v>138</v>
      </c>
      <c r="C53" s="1" t="s">
        <v>139</v>
      </c>
      <c r="D53" s="1" t="s">
        <v>140</v>
      </c>
      <c r="E53" s="21">
        <v>124988.43000000002</v>
      </c>
      <c r="F53" s="9">
        <v>25144</v>
      </c>
      <c r="G53" s="9">
        <v>18</v>
      </c>
      <c r="H53" s="10">
        <v>45163</v>
      </c>
      <c r="I53" s="11" t="s">
        <v>119</v>
      </c>
    </row>
    <row r="54" spans="1:9" x14ac:dyDescent="0.3">
      <c r="A54" s="8">
        <f>IF(B54&lt;&gt;"",ROWS($B$6:B54),"")</f>
        <v>49</v>
      </c>
      <c r="B54" s="1" t="s">
        <v>141</v>
      </c>
      <c r="C54" s="1" t="s">
        <v>142</v>
      </c>
      <c r="D54" s="1" t="s">
        <v>27</v>
      </c>
      <c r="E54" s="21">
        <v>120814</v>
      </c>
      <c r="F54" s="9">
        <v>17464</v>
      </c>
      <c r="G54" s="9">
        <v>15</v>
      </c>
      <c r="H54" s="10">
        <v>45100</v>
      </c>
      <c r="I54" s="11" t="s">
        <v>51</v>
      </c>
    </row>
    <row r="55" spans="1:9" x14ac:dyDescent="0.3">
      <c r="A55" s="8">
        <f>IF(B55&lt;&gt;"",ROWS($B$6:B55),"")</f>
        <v>50</v>
      </c>
      <c r="B55" s="1" t="s">
        <v>143</v>
      </c>
      <c r="C55" s="1" t="s">
        <v>144</v>
      </c>
      <c r="D55" s="1" t="s">
        <v>27</v>
      </c>
      <c r="E55" s="21">
        <v>119881.64</v>
      </c>
      <c r="F55" s="9">
        <v>16876</v>
      </c>
      <c r="G55" s="9">
        <v>18</v>
      </c>
      <c r="H55" s="10">
        <v>44995</v>
      </c>
      <c r="I55" s="11" t="s">
        <v>145</v>
      </c>
    </row>
    <row r="56" spans="1:9" x14ac:dyDescent="0.3">
      <c r="A56" s="8">
        <f>IF(B56&lt;&gt;"",ROWS($B$6:B56),"")</f>
        <v>51</v>
      </c>
      <c r="B56" s="1" t="s">
        <v>146</v>
      </c>
      <c r="C56" s="1" t="s">
        <v>147</v>
      </c>
      <c r="D56" s="1" t="s">
        <v>27</v>
      </c>
      <c r="E56" s="21">
        <v>114182.14</v>
      </c>
      <c r="F56" s="9">
        <v>16885</v>
      </c>
      <c r="G56" s="9">
        <v>16</v>
      </c>
      <c r="H56" s="10">
        <v>45107</v>
      </c>
      <c r="I56" s="11" t="s">
        <v>28</v>
      </c>
    </row>
    <row r="57" spans="1:9" x14ac:dyDescent="0.3">
      <c r="A57" s="8">
        <f>IF(B57&lt;&gt;"",ROWS($B$6:B57),"")</f>
        <v>52</v>
      </c>
      <c r="B57" s="1" t="s">
        <v>148</v>
      </c>
      <c r="C57" s="1" t="s">
        <v>149</v>
      </c>
      <c r="D57" s="1" t="s">
        <v>150</v>
      </c>
      <c r="E57" s="21">
        <v>103502.55</v>
      </c>
      <c r="F57" s="9">
        <v>15486</v>
      </c>
      <c r="G57" s="9">
        <v>17</v>
      </c>
      <c r="H57" s="10">
        <v>44953</v>
      </c>
      <c r="I57" s="11" t="s">
        <v>67</v>
      </c>
    </row>
    <row r="58" spans="1:9" x14ac:dyDescent="0.3">
      <c r="A58" s="8">
        <f>IF(B58&lt;&gt;"",ROWS($B$6:B58),"")</f>
        <v>53</v>
      </c>
      <c r="B58" s="1" t="s">
        <v>151</v>
      </c>
      <c r="C58" s="1" t="s">
        <v>152</v>
      </c>
      <c r="D58" s="1" t="s">
        <v>27</v>
      </c>
      <c r="E58" s="21">
        <v>99529.040000000008</v>
      </c>
      <c r="F58" s="9">
        <v>15010</v>
      </c>
      <c r="G58" s="9">
        <v>19</v>
      </c>
      <c r="H58" s="10">
        <v>44946</v>
      </c>
      <c r="I58" s="11" t="s">
        <v>145</v>
      </c>
    </row>
    <row r="59" spans="1:9" x14ac:dyDescent="0.3">
      <c r="A59" s="8">
        <f>IF(B59&lt;&gt;"",ROWS($B$6:B59),"")</f>
        <v>54</v>
      </c>
      <c r="B59" s="1" t="s">
        <v>153</v>
      </c>
      <c r="C59" s="1" t="s">
        <v>154</v>
      </c>
      <c r="D59" s="1" t="s">
        <v>27</v>
      </c>
      <c r="E59" s="21">
        <v>95159.039999999994</v>
      </c>
      <c r="F59" s="9">
        <v>20407</v>
      </c>
      <c r="G59" s="9">
        <v>19</v>
      </c>
      <c r="H59" s="10">
        <v>45107</v>
      </c>
      <c r="I59" s="11" t="s">
        <v>35</v>
      </c>
    </row>
    <row r="60" spans="1:9" x14ac:dyDescent="0.3">
      <c r="A60" s="8">
        <f>IF(B60&lt;&gt;"",ROWS($B$6:B60),"")</f>
        <v>55</v>
      </c>
      <c r="B60" s="1" t="s">
        <v>155</v>
      </c>
      <c r="C60" s="1" t="s">
        <v>156</v>
      </c>
      <c r="D60" s="1" t="s">
        <v>27</v>
      </c>
      <c r="E60" s="21">
        <v>93122.97</v>
      </c>
      <c r="F60" s="9">
        <v>17744</v>
      </c>
      <c r="G60" s="9">
        <v>16</v>
      </c>
      <c r="H60" s="10">
        <v>45072</v>
      </c>
      <c r="I60" s="11" t="s">
        <v>28</v>
      </c>
    </row>
    <row r="61" spans="1:9" x14ac:dyDescent="0.3">
      <c r="A61" s="8">
        <f>IF(B61&lt;&gt;"",ROWS($B$6:B61),"")</f>
        <v>56</v>
      </c>
      <c r="B61" s="1" t="s">
        <v>157</v>
      </c>
      <c r="C61" s="1" t="s">
        <v>158</v>
      </c>
      <c r="D61" s="1" t="s">
        <v>27</v>
      </c>
      <c r="E61" s="21">
        <v>92628.680000000008</v>
      </c>
      <c r="F61" s="9">
        <v>12404</v>
      </c>
      <c r="G61" s="9">
        <v>23</v>
      </c>
      <c r="H61" s="10">
        <v>45240</v>
      </c>
      <c r="I61" s="11" t="s">
        <v>28</v>
      </c>
    </row>
    <row r="62" spans="1:9" x14ac:dyDescent="0.3">
      <c r="A62" s="8">
        <f>IF(B62&lt;&gt;"",ROWS($B$6:B62),"")</f>
        <v>57</v>
      </c>
      <c r="B62" s="1" t="s">
        <v>159</v>
      </c>
      <c r="C62" s="1" t="s">
        <v>159</v>
      </c>
      <c r="D62" s="1" t="s">
        <v>27</v>
      </c>
      <c r="E62" s="21">
        <v>84938</v>
      </c>
      <c r="F62" s="9">
        <v>12507</v>
      </c>
      <c r="G62" s="9">
        <v>14</v>
      </c>
      <c r="H62" s="10">
        <v>45184</v>
      </c>
      <c r="I62" s="11" t="s">
        <v>160</v>
      </c>
    </row>
    <row r="63" spans="1:9" x14ac:dyDescent="0.3">
      <c r="A63" s="8">
        <f>IF(B63&lt;&gt;"",ROWS($B$6:B63),"")</f>
        <v>58</v>
      </c>
      <c r="B63" s="1" t="s">
        <v>161</v>
      </c>
      <c r="C63" s="1" t="s">
        <v>162</v>
      </c>
      <c r="D63" s="1" t="s">
        <v>27</v>
      </c>
      <c r="E63" s="21">
        <v>84847.89</v>
      </c>
      <c r="F63" s="9">
        <v>12395</v>
      </c>
      <c r="G63" s="9">
        <v>14</v>
      </c>
      <c r="H63" s="10">
        <v>44988</v>
      </c>
      <c r="I63" s="11" t="s">
        <v>32</v>
      </c>
    </row>
    <row r="64" spans="1:9" x14ac:dyDescent="0.3">
      <c r="A64" s="8">
        <f>IF(B64&lt;&gt;"",ROWS($B$6:B64),"")</f>
        <v>59</v>
      </c>
      <c r="B64" s="1" t="s">
        <v>163</v>
      </c>
      <c r="C64" s="1" t="s">
        <v>164</v>
      </c>
      <c r="D64" s="1" t="s">
        <v>27</v>
      </c>
      <c r="E64" s="21">
        <v>84386.08</v>
      </c>
      <c r="F64" s="9">
        <v>13367</v>
      </c>
      <c r="G64" s="9">
        <v>16</v>
      </c>
      <c r="H64" s="10">
        <v>44916</v>
      </c>
      <c r="I64" s="11" t="s">
        <v>51</v>
      </c>
    </row>
    <row r="65" spans="1:9" x14ac:dyDescent="0.3">
      <c r="A65" s="8">
        <f>IF(B65&lt;&gt;"",ROWS($B$6:B65),"")</f>
        <v>60</v>
      </c>
      <c r="B65" s="1" t="s">
        <v>165</v>
      </c>
      <c r="C65" s="1" t="s">
        <v>165</v>
      </c>
      <c r="D65" s="1" t="s">
        <v>37</v>
      </c>
      <c r="E65" s="21">
        <v>82742</v>
      </c>
      <c r="F65" s="9">
        <v>12560</v>
      </c>
      <c r="G65" s="9">
        <v>10</v>
      </c>
      <c r="H65" s="10">
        <v>45254</v>
      </c>
      <c r="I65" s="11" t="s">
        <v>166</v>
      </c>
    </row>
    <row r="66" spans="1:9" x14ac:dyDescent="0.3">
      <c r="A66" s="8">
        <f>IF(B66&lt;&gt;"",ROWS($B$6:B66),"")</f>
        <v>61</v>
      </c>
      <c r="B66" s="1" t="s">
        <v>167</v>
      </c>
      <c r="C66" s="1" t="s">
        <v>168</v>
      </c>
      <c r="D66" s="1" t="s">
        <v>27</v>
      </c>
      <c r="E66" s="21">
        <v>80545.62000000001</v>
      </c>
      <c r="F66" s="9">
        <v>12667</v>
      </c>
      <c r="G66" s="9">
        <v>16</v>
      </c>
      <c r="H66" s="10">
        <v>44932</v>
      </c>
      <c r="I66" s="11" t="s">
        <v>51</v>
      </c>
    </row>
    <row r="67" spans="1:9" x14ac:dyDescent="0.3">
      <c r="A67" s="8">
        <f>IF(B67&lt;&gt;"",ROWS($B$6:B67),"")</f>
        <v>62</v>
      </c>
      <c r="B67" s="1" t="s">
        <v>169</v>
      </c>
      <c r="C67" s="1" t="s">
        <v>170</v>
      </c>
      <c r="D67" s="1" t="s">
        <v>72</v>
      </c>
      <c r="E67" s="21">
        <v>78705.789999999994</v>
      </c>
      <c r="F67" s="9">
        <v>12669</v>
      </c>
      <c r="G67" s="9">
        <v>15</v>
      </c>
      <c r="H67" s="10">
        <v>45079</v>
      </c>
      <c r="I67" s="11" t="s">
        <v>28</v>
      </c>
    </row>
    <row r="68" spans="1:9" x14ac:dyDescent="0.3">
      <c r="A68" s="8">
        <f>IF(B68&lt;&gt;"",ROWS($B$6:B68),"")</f>
        <v>63</v>
      </c>
      <c r="B68" s="1" t="s">
        <v>171</v>
      </c>
      <c r="C68" s="1" t="s">
        <v>172</v>
      </c>
      <c r="D68" s="1" t="s">
        <v>27</v>
      </c>
      <c r="E68" s="21">
        <v>76883.77</v>
      </c>
      <c r="F68" s="9">
        <v>15191</v>
      </c>
      <c r="G68" s="9">
        <v>19</v>
      </c>
      <c r="H68" s="10">
        <v>45142</v>
      </c>
      <c r="I68" s="11" t="s">
        <v>73</v>
      </c>
    </row>
    <row r="69" spans="1:9" x14ac:dyDescent="0.3">
      <c r="A69" s="8">
        <f>IF(B69&lt;&gt;"",ROWS($B$6:B69),"")</f>
        <v>64</v>
      </c>
      <c r="B69" s="1" t="s">
        <v>173</v>
      </c>
      <c r="C69" s="1" t="s">
        <v>174</v>
      </c>
      <c r="D69" s="1" t="s">
        <v>27</v>
      </c>
      <c r="E69" s="21">
        <v>75765.48000000001</v>
      </c>
      <c r="F69" s="9">
        <v>11511</v>
      </c>
      <c r="G69" s="9">
        <v>20</v>
      </c>
      <c r="H69" s="10">
        <v>45184</v>
      </c>
      <c r="I69" s="11" t="s">
        <v>28</v>
      </c>
    </row>
    <row r="70" spans="1:9" x14ac:dyDescent="0.3">
      <c r="A70" s="8">
        <f>IF(B70&lt;&gt;"",ROWS($B$6:B70),"")</f>
        <v>65</v>
      </c>
      <c r="B70" s="1" t="s">
        <v>175</v>
      </c>
      <c r="C70" s="1" t="s">
        <v>176</v>
      </c>
      <c r="D70" s="1" t="s">
        <v>177</v>
      </c>
      <c r="E70" s="21">
        <v>74288.55</v>
      </c>
      <c r="F70" s="9">
        <v>10671</v>
      </c>
      <c r="G70" s="9">
        <v>14</v>
      </c>
      <c r="H70" s="10">
        <v>45037</v>
      </c>
      <c r="I70" s="11" t="s">
        <v>178</v>
      </c>
    </row>
    <row r="71" spans="1:9" x14ac:dyDescent="0.3">
      <c r="A71" s="8">
        <f>IF(B71&lt;&gt;"",ROWS($B$6:B71),"")</f>
        <v>66</v>
      </c>
      <c r="B71" s="1" t="s">
        <v>179</v>
      </c>
      <c r="C71" s="1" t="s">
        <v>180</v>
      </c>
      <c r="D71" s="1" t="s">
        <v>64</v>
      </c>
      <c r="E71" s="21">
        <v>74223.97</v>
      </c>
      <c r="F71" s="9">
        <v>15814</v>
      </c>
      <c r="G71" s="9">
        <v>20</v>
      </c>
      <c r="H71" s="10">
        <v>44981</v>
      </c>
      <c r="I71" s="11" t="s">
        <v>119</v>
      </c>
    </row>
    <row r="72" spans="1:9" x14ac:dyDescent="0.3">
      <c r="A72" s="8">
        <f>IF(B72&lt;&gt;"",ROWS($B$6:B72),"")</f>
        <v>67</v>
      </c>
      <c r="B72" s="1" t="s">
        <v>181</v>
      </c>
      <c r="C72" s="1" t="s">
        <v>182</v>
      </c>
      <c r="D72" s="1" t="s">
        <v>27</v>
      </c>
      <c r="E72" s="21">
        <v>73652.03</v>
      </c>
      <c r="F72" s="9">
        <v>11634</v>
      </c>
      <c r="G72" s="9">
        <v>14</v>
      </c>
      <c r="H72" s="10">
        <v>44939</v>
      </c>
      <c r="I72" s="11" t="s">
        <v>67</v>
      </c>
    </row>
    <row r="73" spans="1:9" x14ac:dyDescent="0.3">
      <c r="A73" s="8">
        <f>IF(B73&lt;&gt;"",ROWS($B$6:B73),"")</f>
        <v>68</v>
      </c>
      <c r="B73" s="1" t="s">
        <v>183</v>
      </c>
      <c r="C73" s="1" t="s">
        <v>184</v>
      </c>
      <c r="D73" s="1" t="s">
        <v>27</v>
      </c>
      <c r="E73" s="21">
        <v>72413.48</v>
      </c>
      <c r="F73" s="9">
        <v>10399</v>
      </c>
      <c r="G73" s="9">
        <v>15</v>
      </c>
      <c r="H73" s="10">
        <v>45170</v>
      </c>
      <c r="I73" s="11" t="s">
        <v>51</v>
      </c>
    </row>
    <row r="74" spans="1:9" x14ac:dyDescent="0.3">
      <c r="A74" s="8">
        <f>IF(B74&lt;&gt;"",ROWS($B$6:B74),"")</f>
        <v>69</v>
      </c>
      <c r="B74" s="1" t="s">
        <v>185</v>
      </c>
      <c r="C74" s="1" t="s">
        <v>185</v>
      </c>
      <c r="D74" s="1" t="s">
        <v>27</v>
      </c>
      <c r="E74" s="21">
        <v>70291.849999999991</v>
      </c>
      <c r="F74" s="9">
        <v>11174</v>
      </c>
      <c r="G74" s="9">
        <v>13</v>
      </c>
      <c r="H74" s="10">
        <v>44939</v>
      </c>
      <c r="I74" s="11" t="s">
        <v>35</v>
      </c>
    </row>
    <row r="75" spans="1:9" x14ac:dyDescent="0.3">
      <c r="A75" s="8">
        <f>IF(B75&lt;&gt;"",ROWS($B$6:B75),"")</f>
        <v>70</v>
      </c>
      <c r="B75" s="1" t="s">
        <v>186</v>
      </c>
      <c r="C75" s="1" t="s">
        <v>187</v>
      </c>
      <c r="D75" s="1" t="s">
        <v>188</v>
      </c>
      <c r="E75" s="21">
        <v>68748.63</v>
      </c>
      <c r="F75" s="9">
        <v>12949</v>
      </c>
      <c r="G75" s="9">
        <v>16</v>
      </c>
      <c r="H75" s="10">
        <v>45198</v>
      </c>
      <c r="I75" s="11" t="s">
        <v>67</v>
      </c>
    </row>
    <row r="76" spans="1:9" x14ac:dyDescent="0.3">
      <c r="A76" s="8">
        <f>IF(B76&lt;&gt;"",ROWS($B$6:B76),"")</f>
        <v>71</v>
      </c>
      <c r="B76" s="1" t="s">
        <v>189</v>
      </c>
      <c r="C76" s="1" t="s">
        <v>190</v>
      </c>
      <c r="D76" s="1" t="s">
        <v>191</v>
      </c>
      <c r="E76" s="21">
        <v>68340</v>
      </c>
      <c r="F76" s="9">
        <v>14088</v>
      </c>
      <c r="G76" s="9">
        <v>17</v>
      </c>
      <c r="H76" s="10">
        <v>44939</v>
      </c>
      <c r="I76" s="11" t="s">
        <v>160</v>
      </c>
    </row>
    <row r="77" spans="1:9" x14ac:dyDescent="0.3">
      <c r="A77" s="8">
        <f>IF(B77&lt;&gt;"",ROWS($B$6:B77),"")</f>
        <v>72</v>
      </c>
      <c r="B77" s="1" t="s">
        <v>192</v>
      </c>
      <c r="C77" s="1" t="s">
        <v>193</v>
      </c>
      <c r="D77" s="1" t="s">
        <v>72</v>
      </c>
      <c r="E77" s="21">
        <v>68203.48000000001</v>
      </c>
      <c r="F77" s="9">
        <v>10276</v>
      </c>
      <c r="G77" s="9">
        <v>14</v>
      </c>
      <c r="H77" s="10">
        <v>45016</v>
      </c>
      <c r="I77" s="11" t="s">
        <v>145</v>
      </c>
    </row>
    <row r="78" spans="1:9" x14ac:dyDescent="0.3">
      <c r="A78" s="8">
        <f>IF(B78&lt;&gt;"",ROWS($B$6:B78),"")</f>
        <v>73</v>
      </c>
      <c r="B78" s="1" t="s">
        <v>194</v>
      </c>
      <c r="C78" s="1" t="s">
        <v>195</v>
      </c>
      <c r="D78" s="1" t="s">
        <v>188</v>
      </c>
      <c r="E78" s="21">
        <v>68064</v>
      </c>
      <c r="F78" s="9">
        <v>10613</v>
      </c>
      <c r="G78" s="9">
        <v>14</v>
      </c>
      <c r="H78" s="10">
        <v>45163</v>
      </c>
      <c r="I78" s="11" t="s">
        <v>160</v>
      </c>
    </row>
    <row r="79" spans="1:9" x14ac:dyDescent="0.3">
      <c r="A79" s="8">
        <f>IF(B79&lt;&gt;"",ROWS($B$6:B79),"")</f>
        <v>74</v>
      </c>
      <c r="B79" s="1" t="s">
        <v>196</v>
      </c>
      <c r="C79" s="1" t="s">
        <v>197</v>
      </c>
      <c r="D79" s="1" t="s">
        <v>113</v>
      </c>
      <c r="E79" s="21">
        <v>64658.54</v>
      </c>
      <c r="F79" s="9">
        <v>11773</v>
      </c>
      <c r="G79" s="9">
        <v>16</v>
      </c>
      <c r="H79" s="10">
        <v>45002</v>
      </c>
      <c r="I79" s="11" t="s">
        <v>67</v>
      </c>
    </row>
    <row r="80" spans="1:9" x14ac:dyDescent="0.3">
      <c r="A80" s="8">
        <f>IF(B80&lt;&gt;"",ROWS($B$6:B80),"")</f>
        <v>75</v>
      </c>
      <c r="B80" s="1" t="s">
        <v>198</v>
      </c>
      <c r="C80" s="1" t="s">
        <v>199</v>
      </c>
      <c r="D80" s="1" t="s">
        <v>27</v>
      </c>
      <c r="E80" s="21">
        <v>62178.95</v>
      </c>
      <c r="F80" s="9">
        <v>9868</v>
      </c>
      <c r="G80" s="9">
        <v>15</v>
      </c>
      <c r="H80" s="10">
        <v>45093</v>
      </c>
      <c r="I80" s="11" t="s">
        <v>32</v>
      </c>
    </row>
    <row r="81" spans="1:9" x14ac:dyDescent="0.3">
      <c r="A81" s="8">
        <f>IF(B81&lt;&gt;"",ROWS($B$6:B81),"")</f>
        <v>76</v>
      </c>
      <c r="B81" s="1" t="s">
        <v>200</v>
      </c>
      <c r="C81" s="1" t="s">
        <v>200</v>
      </c>
      <c r="D81" s="1" t="s">
        <v>37</v>
      </c>
      <c r="E81" s="21">
        <v>61011.55999999999</v>
      </c>
      <c r="F81" s="9">
        <v>9370</v>
      </c>
      <c r="G81" s="9">
        <v>23</v>
      </c>
      <c r="H81" s="10">
        <v>44946</v>
      </c>
      <c r="I81" s="11" t="s">
        <v>201</v>
      </c>
    </row>
    <row r="82" spans="1:9" x14ac:dyDescent="0.3">
      <c r="A82" s="8">
        <f>IF(B82&lt;&gt;"",ROWS($B$6:B82),"")</f>
        <v>77</v>
      </c>
      <c r="B82" s="1" t="s">
        <v>202</v>
      </c>
      <c r="C82" s="1" t="s">
        <v>203</v>
      </c>
      <c r="D82" s="1" t="s">
        <v>27</v>
      </c>
      <c r="E82" s="21">
        <v>59174.180000000008</v>
      </c>
      <c r="F82" s="9">
        <v>9605</v>
      </c>
      <c r="G82" s="9">
        <v>18</v>
      </c>
      <c r="H82" s="10">
        <v>45086</v>
      </c>
      <c r="I82" s="11" t="s">
        <v>35</v>
      </c>
    </row>
    <row r="83" spans="1:9" x14ac:dyDescent="0.3">
      <c r="A83" s="8">
        <f>IF(B83&lt;&gt;"",ROWS($B$6:B83),"")</f>
        <v>78</v>
      </c>
      <c r="B83" s="1" t="s">
        <v>204</v>
      </c>
      <c r="C83" s="1" t="s">
        <v>204</v>
      </c>
      <c r="D83" s="1" t="s">
        <v>27</v>
      </c>
      <c r="E83" s="21">
        <v>54029.729999999996</v>
      </c>
      <c r="F83" s="9">
        <v>8687</v>
      </c>
      <c r="G83" s="9">
        <v>16</v>
      </c>
      <c r="H83" s="10">
        <v>45030</v>
      </c>
      <c r="I83" s="11" t="s">
        <v>178</v>
      </c>
    </row>
    <row r="84" spans="1:9" x14ac:dyDescent="0.3">
      <c r="A84" s="8">
        <f>IF(B84&lt;&gt;"",ROWS($B$6:B84),"")</f>
        <v>79</v>
      </c>
      <c r="B84" s="1" t="s">
        <v>205</v>
      </c>
      <c r="C84" s="1" t="s">
        <v>205</v>
      </c>
      <c r="D84" s="1" t="s">
        <v>206</v>
      </c>
      <c r="E84" s="21">
        <v>53174</v>
      </c>
      <c r="F84" s="9">
        <v>8050</v>
      </c>
      <c r="G84" s="9">
        <v>17</v>
      </c>
      <c r="H84" s="10">
        <v>45030</v>
      </c>
      <c r="I84" s="11" t="s">
        <v>160</v>
      </c>
    </row>
    <row r="85" spans="1:9" x14ac:dyDescent="0.3">
      <c r="A85" s="8">
        <f>IF(B85&lt;&gt;"",ROWS($B$6:B85),"")</f>
        <v>80</v>
      </c>
      <c r="B85" s="1" t="s">
        <v>207</v>
      </c>
      <c r="C85" s="1" t="s">
        <v>208</v>
      </c>
      <c r="D85" s="1" t="s">
        <v>27</v>
      </c>
      <c r="E85" s="21">
        <v>51702.26</v>
      </c>
      <c r="F85" s="9">
        <v>7437</v>
      </c>
      <c r="G85" s="9">
        <v>15</v>
      </c>
      <c r="H85" s="10">
        <v>45240</v>
      </c>
      <c r="I85" s="11" t="s">
        <v>67</v>
      </c>
    </row>
    <row r="86" spans="1:9" x14ac:dyDescent="0.3">
      <c r="A86" s="8">
        <f>IF(B86&lt;&gt;"",ROWS($B$6:B86),"")</f>
        <v>81</v>
      </c>
      <c r="B86" s="1" t="s">
        <v>209</v>
      </c>
      <c r="C86" s="1" t="s">
        <v>210</v>
      </c>
      <c r="D86" s="1" t="s">
        <v>211</v>
      </c>
      <c r="E86" s="21">
        <v>50434</v>
      </c>
      <c r="F86" s="9">
        <v>10953</v>
      </c>
      <c r="G86" s="9">
        <v>15</v>
      </c>
      <c r="H86" s="10">
        <v>45128</v>
      </c>
      <c r="I86" s="11" t="s">
        <v>160</v>
      </c>
    </row>
    <row r="87" spans="1:9" x14ac:dyDescent="0.3">
      <c r="A87" s="8">
        <f>IF(B87&lt;&gt;"",ROWS($B$6:B87),"")</f>
        <v>82</v>
      </c>
      <c r="B87" s="1" t="s">
        <v>212</v>
      </c>
      <c r="C87" s="1" t="s">
        <v>213</v>
      </c>
      <c r="D87" s="1" t="s">
        <v>113</v>
      </c>
      <c r="E87" s="21">
        <v>49520.020000000004</v>
      </c>
      <c r="F87" s="9">
        <v>7738</v>
      </c>
      <c r="G87" s="9">
        <v>16</v>
      </c>
      <c r="H87" s="10">
        <v>45254</v>
      </c>
      <c r="I87" s="11" t="s">
        <v>67</v>
      </c>
    </row>
    <row r="88" spans="1:9" x14ac:dyDescent="0.3">
      <c r="A88" s="8">
        <f>IF(B88&lt;&gt;"",ROWS($B$6:B88),"")</f>
        <v>83</v>
      </c>
      <c r="B88" s="1" t="s">
        <v>214</v>
      </c>
      <c r="C88" s="1" t="s">
        <v>215</v>
      </c>
      <c r="D88" s="1" t="s">
        <v>27</v>
      </c>
      <c r="E88" s="21">
        <v>48868.7</v>
      </c>
      <c r="F88" s="9">
        <v>7934</v>
      </c>
      <c r="G88" s="9">
        <v>12</v>
      </c>
      <c r="H88" s="10">
        <v>44981</v>
      </c>
      <c r="I88" s="11" t="s">
        <v>51</v>
      </c>
    </row>
    <row r="89" spans="1:9" x14ac:dyDescent="0.3">
      <c r="A89" s="8">
        <f>IF(B89&lt;&gt;"",ROWS($B$6:B89),"")</f>
        <v>84</v>
      </c>
      <c r="B89" s="1" t="s">
        <v>216</v>
      </c>
      <c r="C89" s="1" t="s">
        <v>217</v>
      </c>
      <c r="D89" s="1" t="s">
        <v>218</v>
      </c>
      <c r="E89" s="21">
        <v>47928.22</v>
      </c>
      <c r="F89" s="9">
        <v>6685</v>
      </c>
      <c r="G89" s="9">
        <v>15</v>
      </c>
      <c r="H89" s="10">
        <v>45044</v>
      </c>
      <c r="I89" s="11" t="s">
        <v>67</v>
      </c>
    </row>
    <row r="90" spans="1:9" x14ac:dyDescent="0.3">
      <c r="A90" s="8">
        <f>IF(B90&lt;&gt;"",ROWS($B$6:B90),"")</f>
        <v>85</v>
      </c>
      <c r="B90" s="1" t="s">
        <v>219</v>
      </c>
      <c r="C90" s="1" t="s">
        <v>220</v>
      </c>
      <c r="D90" s="1" t="s">
        <v>221</v>
      </c>
      <c r="E90" s="21">
        <v>47755.47</v>
      </c>
      <c r="F90" s="9">
        <v>7694</v>
      </c>
      <c r="G90" s="9">
        <v>5</v>
      </c>
      <c r="H90" s="10">
        <v>45012</v>
      </c>
      <c r="I90" s="11" t="s">
        <v>101</v>
      </c>
    </row>
    <row r="91" spans="1:9" x14ac:dyDescent="0.3">
      <c r="A91" s="8">
        <f>IF(B91&lt;&gt;"",ROWS($B$6:B91),"")</f>
        <v>86</v>
      </c>
      <c r="B91" s="1" t="s">
        <v>222</v>
      </c>
      <c r="C91" s="1" t="s">
        <v>222</v>
      </c>
      <c r="D91" s="1" t="s">
        <v>37</v>
      </c>
      <c r="E91" s="21">
        <v>46105.03</v>
      </c>
      <c r="F91" s="9">
        <v>7463</v>
      </c>
      <c r="G91" s="9">
        <v>14</v>
      </c>
      <c r="H91" s="10">
        <v>45219</v>
      </c>
      <c r="I91" s="11" t="s">
        <v>223</v>
      </c>
    </row>
    <row r="92" spans="1:9" x14ac:dyDescent="0.3">
      <c r="A92" s="8">
        <f>IF(B92&lt;&gt;"",ROWS($B$6:B92),"")</f>
        <v>87</v>
      </c>
      <c r="B92" s="1" t="s">
        <v>224</v>
      </c>
      <c r="C92" s="1" t="s">
        <v>225</v>
      </c>
      <c r="D92" s="1" t="s">
        <v>27</v>
      </c>
      <c r="E92" s="21">
        <v>46034.58</v>
      </c>
      <c r="F92" s="9">
        <v>7393</v>
      </c>
      <c r="G92" s="9">
        <v>15</v>
      </c>
      <c r="H92" s="10">
        <v>45002</v>
      </c>
      <c r="I92" s="11" t="s">
        <v>32</v>
      </c>
    </row>
    <row r="93" spans="1:9" x14ac:dyDescent="0.3">
      <c r="A93" s="8">
        <f>IF(B93&lt;&gt;"",ROWS($B$6:B93),"")</f>
        <v>88</v>
      </c>
      <c r="B93" s="1" t="s">
        <v>226</v>
      </c>
      <c r="C93" s="1" t="s">
        <v>227</v>
      </c>
      <c r="D93" s="1" t="s">
        <v>113</v>
      </c>
      <c r="E93" s="21">
        <v>45939.839999999997</v>
      </c>
      <c r="F93" s="9">
        <v>9546</v>
      </c>
      <c r="G93" s="9">
        <v>19</v>
      </c>
      <c r="H93" s="10">
        <v>45045</v>
      </c>
      <c r="I93" s="11" t="s">
        <v>119</v>
      </c>
    </row>
    <row r="94" spans="1:9" x14ac:dyDescent="0.3">
      <c r="A94" s="8">
        <f>IF(B94&lt;&gt;"",ROWS($B$6:B94),"")</f>
        <v>89</v>
      </c>
      <c r="B94" s="1" t="s">
        <v>228</v>
      </c>
      <c r="C94" s="1" t="s">
        <v>229</v>
      </c>
      <c r="D94" s="1" t="s">
        <v>113</v>
      </c>
      <c r="E94" s="21">
        <v>45453.789999999994</v>
      </c>
      <c r="F94" s="9">
        <v>7426</v>
      </c>
      <c r="G94" s="9">
        <v>17</v>
      </c>
      <c r="H94" s="10">
        <v>44932</v>
      </c>
      <c r="I94" s="11" t="s">
        <v>119</v>
      </c>
    </row>
    <row r="95" spans="1:9" x14ac:dyDescent="0.3">
      <c r="A95" s="8">
        <f>IF(B95&lt;&gt;"",ROWS($B$6:B95),"")</f>
        <v>90</v>
      </c>
      <c r="B95" s="1" t="s">
        <v>230</v>
      </c>
      <c r="C95" s="1" t="s">
        <v>231</v>
      </c>
      <c r="D95" s="1" t="s">
        <v>27</v>
      </c>
      <c r="E95" s="21">
        <v>45027.5</v>
      </c>
      <c r="F95" s="9">
        <v>6568</v>
      </c>
      <c r="G95" s="9">
        <v>15</v>
      </c>
      <c r="H95" s="10">
        <v>45191</v>
      </c>
      <c r="I95" s="11" t="s">
        <v>232</v>
      </c>
    </row>
    <row r="96" spans="1:9" x14ac:dyDescent="0.3">
      <c r="A96" s="8">
        <f>IF(B96&lt;&gt;"",ROWS($B$6:B96),"")</f>
        <v>91</v>
      </c>
      <c r="B96" s="1" t="s">
        <v>233</v>
      </c>
      <c r="C96" s="1" t="s">
        <v>234</v>
      </c>
      <c r="D96" s="1" t="s">
        <v>235</v>
      </c>
      <c r="E96" s="21">
        <v>44720.949999999975</v>
      </c>
      <c r="F96" s="9">
        <v>7180</v>
      </c>
      <c r="G96" s="9">
        <v>20</v>
      </c>
      <c r="H96" s="10">
        <v>45254</v>
      </c>
      <c r="I96" s="11" t="s">
        <v>101</v>
      </c>
    </row>
    <row r="97" spans="1:9" x14ac:dyDescent="0.3">
      <c r="A97" s="8">
        <f>IF(B97&lt;&gt;"",ROWS($B$6:B97),"")</f>
        <v>92</v>
      </c>
      <c r="B97" s="1" t="s">
        <v>236</v>
      </c>
      <c r="C97" s="1" t="s">
        <v>237</v>
      </c>
      <c r="D97" s="1" t="s">
        <v>31</v>
      </c>
      <c r="E97" s="21">
        <v>43367.549999999996</v>
      </c>
      <c r="F97" s="9">
        <v>6386</v>
      </c>
      <c r="G97" s="9">
        <v>10</v>
      </c>
      <c r="H97" s="10">
        <v>44967</v>
      </c>
      <c r="I97" s="11" t="s">
        <v>67</v>
      </c>
    </row>
    <row r="98" spans="1:9" x14ac:dyDescent="0.3">
      <c r="A98" s="8">
        <f>IF(B98&lt;&gt;"",ROWS($B$6:B98),"")</f>
        <v>93</v>
      </c>
      <c r="B98" s="1" t="s">
        <v>238</v>
      </c>
      <c r="C98" s="1" t="s">
        <v>239</v>
      </c>
      <c r="D98" s="1" t="s">
        <v>240</v>
      </c>
      <c r="E98" s="21">
        <v>42730.09</v>
      </c>
      <c r="F98" s="9">
        <v>7544</v>
      </c>
      <c r="G98" s="9">
        <v>8</v>
      </c>
      <c r="H98" s="10">
        <v>45156</v>
      </c>
      <c r="I98" s="11" t="s">
        <v>232</v>
      </c>
    </row>
    <row r="99" spans="1:9" x14ac:dyDescent="0.3">
      <c r="A99" s="8">
        <f>IF(B99&lt;&gt;"",ROWS($B$6:B99),"")</f>
        <v>94</v>
      </c>
      <c r="B99" s="1" t="s">
        <v>241</v>
      </c>
      <c r="C99" s="1" t="s">
        <v>242</v>
      </c>
      <c r="D99" s="1" t="s">
        <v>113</v>
      </c>
      <c r="E99" s="21">
        <v>41925.32</v>
      </c>
      <c r="F99" s="9">
        <v>8121</v>
      </c>
      <c r="G99" s="9">
        <v>20</v>
      </c>
      <c r="H99" s="10">
        <v>45240</v>
      </c>
      <c r="I99" s="11" t="s">
        <v>67</v>
      </c>
    </row>
    <row r="100" spans="1:9" x14ac:dyDescent="0.3">
      <c r="A100" s="8">
        <f>IF(B100&lt;&gt;"",ROWS($B$6:B100),"")</f>
        <v>95</v>
      </c>
      <c r="B100" s="1" t="s">
        <v>243</v>
      </c>
      <c r="C100" s="1" t="s">
        <v>244</v>
      </c>
      <c r="D100" s="1" t="s">
        <v>191</v>
      </c>
      <c r="E100" s="21">
        <v>41679</v>
      </c>
      <c r="F100" s="9">
        <v>8594</v>
      </c>
      <c r="G100" s="9">
        <v>18</v>
      </c>
      <c r="H100" s="10">
        <v>45170</v>
      </c>
      <c r="I100" s="11" t="s">
        <v>160</v>
      </c>
    </row>
    <row r="101" spans="1:9" x14ac:dyDescent="0.3">
      <c r="A101" s="8">
        <f>IF(B101&lt;&gt;"",ROWS($B$6:B101),"")</f>
        <v>96</v>
      </c>
      <c r="B101" s="1" t="s">
        <v>245</v>
      </c>
      <c r="C101" s="1" t="s">
        <v>246</v>
      </c>
      <c r="D101" s="1" t="s">
        <v>191</v>
      </c>
      <c r="E101" s="21">
        <v>40643.279999999999</v>
      </c>
      <c r="F101" s="9">
        <v>8289</v>
      </c>
      <c r="G101" s="9">
        <v>13</v>
      </c>
      <c r="H101" s="10">
        <v>45016</v>
      </c>
      <c r="I101" s="11" t="s">
        <v>247</v>
      </c>
    </row>
    <row r="102" spans="1:9" x14ac:dyDescent="0.3">
      <c r="A102" s="8">
        <f>IF(B102&lt;&gt;"",ROWS($B$6:B102),"")</f>
        <v>97</v>
      </c>
      <c r="B102" s="1" t="s">
        <v>248</v>
      </c>
      <c r="C102" s="1" t="s">
        <v>249</v>
      </c>
      <c r="D102" s="1" t="s">
        <v>27</v>
      </c>
      <c r="E102" s="21">
        <v>39251.159999999996</v>
      </c>
      <c r="F102" s="9">
        <v>6649</v>
      </c>
      <c r="G102" s="9">
        <v>15</v>
      </c>
      <c r="H102" s="10">
        <v>45156</v>
      </c>
      <c r="I102" s="11" t="s">
        <v>32</v>
      </c>
    </row>
    <row r="103" spans="1:9" x14ac:dyDescent="0.3">
      <c r="A103" s="8">
        <f>IF(B103&lt;&gt;"",ROWS($B$6:B103),"")</f>
        <v>98</v>
      </c>
      <c r="B103" s="1" t="s">
        <v>250</v>
      </c>
      <c r="C103" s="1" t="s">
        <v>251</v>
      </c>
      <c r="D103" s="1" t="s">
        <v>27</v>
      </c>
      <c r="E103" s="21">
        <v>38417.17</v>
      </c>
      <c r="F103" s="9">
        <v>5285</v>
      </c>
      <c r="G103" s="9">
        <v>14</v>
      </c>
      <c r="H103" s="10">
        <v>44981</v>
      </c>
      <c r="I103" s="11" t="s">
        <v>35</v>
      </c>
    </row>
    <row r="104" spans="1:9" x14ac:dyDescent="0.3">
      <c r="A104" s="8">
        <f>IF(B104&lt;&gt;"",ROWS($B$6:B104),"")</f>
        <v>99</v>
      </c>
      <c r="B104" s="1" t="s">
        <v>252</v>
      </c>
      <c r="C104" s="1" t="s">
        <v>252</v>
      </c>
      <c r="D104" s="1" t="s">
        <v>191</v>
      </c>
      <c r="E104" s="21">
        <v>37029</v>
      </c>
      <c r="F104" s="9">
        <v>7527</v>
      </c>
      <c r="G104" s="9">
        <v>15</v>
      </c>
      <c r="H104" s="10">
        <v>45191</v>
      </c>
      <c r="I104" s="11" t="s">
        <v>160</v>
      </c>
    </row>
    <row r="105" spans="1:9" x14ac:dyDescent="0.3">
      <c r="A105" s="8">
        <f>IF(B105&lt;&gt;"",ROWS($B$6:B105),"")</f>
        <v>100</v>
      </c>
      <c r="B105" s="1" t="s">
        <v>253</v>
      </c>
      <c r="C105" s="1" t="s">
        <v>253</v>
      </c>
      <c r="D105" s="1" t="s">
        <v>254</v>
      </c>
      <c r="E105" s="21">
        <v>35768.74</v>
      </c>
      <c r="F105" s="9">
        <v>5616</v>
      </c>
      <c r="G105" s="9">
        <v>12</v>
      </c>
      <c r="H105" s="10">
        <v>45030</v>
      </c>
      <c r="I105" s="11" t="s">
        <v>51</v>
      </c>
    </row>
    <row r="106" spans="1:9" x14ac:dyDescent="0.3">
      <c r="A106" s="8">
        <f>IF(B106&lt;&gt;"",ROWS($B$6:B106),"")</f>
        <v>101</v>
      </c>
      <c r="B106" s="1" t="s">
        <v>255</v>
      </c>
      <c r="C106" s="1" t="s">
        <v>256</v>
      </c>
      <c r="D106" s="1" t="s">
        <v>257</v>
      </c>
      <c r="E106" s="21">
        <v>35674.9</v>
      </c>
      <c r="F106" s="9">
        <v>5736</v>
      </c>
      <c r="G106" s="9">
        <v>18</v>
      </c>
      <c r="H106" s="10">
        <v>44960</v>
      </c>
      <c r="I106" s="11" t="s">
        <v>28</v>
      </c>
    </row>
    <row r="107" spans="1:9" x14ac:dyDescent="0.3">
      <c r="A107" s="8">
        <f>IF(B107&lt;&gt;"",ROWS($B$6:B107),"")</f>
        <v>102</v>
      </c>
      <c r="B107" s="1" t="s">
        <v>258</v>
      </c>
      <c r="C107" s="1" t="s">
        <v>259</v>
      </c>
      <c r="D107" s="1" t="s">
        <v>27</v>
      </c>
      <c r="E107" s="21">
        <v>34233.22</v>
      </c>
      <c r="F107" s="9">
        <v>5057</v>
      </c>
      <c r="G107" s="9">
        <v>12</v>
      </c>
      <c r="H107" s="10">
        <v>45135</v>
      </c>
      <c r="I107" s="11" t="s">
        <v>67</v>
      </c>
    </row>
    <row r="108" spans="1:9" x14ac:dyDescent="0.3">
      <c r="A108" s="8">
        <f>IF(B108&lt;&gt;"",ROWS($B$6:B108),"")</f>
        <v>103</v>
      </c>
      <c r="B108" s="1" t="s">
        <v>260</v>
      </c>
      <c r="C108" s="1" t="s">
        <v>261</v>
      </c>
      <c r="D108" s="1" t="s">
        <v>140</v>
      </c>
      <c r="E108" s="21">
        <v>33936</v>
      </c>
      <c r="F108" s="9">
        <v>6844</v>
      </c>
      <c r="G108" s="9">
        <v>18</v>
      </c>
      <c r="H108" s="10">
        <v>45268</v>
      </c>
      <c r="I108" s="11" t="s">
        <v>160</v>
      </c>
    </row>
    <row r="109" spans="1:9" x14ac:dyDescent="0.3">
      <c r="A109" s="8">
        <f>IF(B109&lt;&gt;"",ROWS($B$6:B109),"")</f>
        <v>104</v>
      </c>
      <c r="B109" s="1" t="s">
        <v>262</v>
      </c>
      <c r="C109" s="1" t="s">
        <v>263</v>
      </c>
      <c r="D109" s="1" t="s">
        <v>27</v>
      </c>
      <c r="E109" s="21">
        <v>33855.83</v>
      </c>
      <c r="F109" s="9">
        <v>4780</v>
      </c>
      <c r="G109" s="9">
        <v>14</v>
      </c>
      <c r="H109" s="10">
        <v>45268</v>
      </c>
      <c r="I109" s="11" t="s">
        <v>51</v>
      </c>
    </row>
    <row r="110" spans="1:9" x14ac:dyDescent="0.3">
      <c r="A110" s="8">
        <f>IF(B110&lt;&gt;"",ROWS($B$6:B110),"")</f>
        <v>105</v>
      </c>
      <c r="B110" s="1" t="s">
        <v>264</v>
      </c>
      <c r="C110" s="1" t="s">
        <v>265</v>
      </c>
      <c r="D110" s="1" t="s">
        <v>27</v>
      </c>
      <c r="E110" s="21">
        <v>33742.619999999995</v>
      </c>
      <c r="F110" s="9">
        <v>5143</v>
      </c>
      <c r="G110" s="9">
        <v>17</v>
      </c>
      <c r="H110" s="10">
        <v>45023</v>
      </c>
      <c r="I110" s="11" t="s">
        <v>119</v>
      </c>
    </row>
    <row r="111" spans="1:9" x14ac:dyDescent="0.3">
      <c r="A111" s="8">
        <f>IF(B111&lt;&gt;"",ROWS($B$6:B111),"")</f>
        <v>106</v>
      </c>
      <c r="B111" s="1" t="s">
        <v>266</v>
      </c>
      <c r="C111" s="1">
        <v>65</v>
      </c>
      <c r="D111" s="1" t="s">
        <v>27</v>
      </c>
      <c r="E111" s="21">
        <v>33405.53</v>
      </c>
      <c r="F111" s="9">
        <v>5110</v>
      </c>
      <c r="G111" s="9">
        <v>13</v>
      </c>
      <c r="H111" s="10">
        <v>45016</v>
      </c>
      <c r="I111" s="11" t="s">
        <v>51</v>
      </c>
    </row>
    <row r="112" spans="1:9" x14ac:dyDescent="0.3">
      <c r="A112" s="8">
        <f>IF(B112&lt;&gt;"",ROWS($B$6:B112),"")</f>
        <v>107</v>
      </c>
      <c r="B112" s="1" t="s">
        <v>267</v>
      </c>
      <c r="C112" s="1" t="s">
        <v>268</v>
      </c>
      <c r="D112" s="1" t="s">
        <v>27</v>
      </c>
      <c r="E112" s="21">
        <v>32326.9</v>
      </c>
      <c r="F112" s="9">
        <v>5048</v>
      </c>
      <c r="G112" s="9">
        <v>14</v>
      </c>
      <c r="H112" s="10">
        <v>45198</v>
      </c>
      <c r="I112" s="11" t="s">
        <v>119</v>
      </c>
    </row>
    <row r="113" spans="1:9" x14ac:dyDescent="0.3">
      <c r="A113" s="8">
        <f>IF(B113&lt;&gt;"",ROWS($B$6:B113),"")</f>
        <v>108</v>
      </c>
      <c r="B113" s="1" t="s">
        <v>269</v>
      </c>
      <c r="C113" s="1" t="s">
        <v>270</v>
      </c>
      <c r="D113" s="1" t="s">
        <v>27</v>
      </c>
      <c r="E113" s="21">
        <v>30808.97</v>
      </c>
      <c r="F113" s="9">
        <v>6617</v>
      </c>
      <c r="G113" s="9">
        <v>19</v>
      </c>
      <c r="H113" s="10">
        <v>45058</v>
      </c>
      <c r="I113" s="11" t="s">
        <v>67</v>
      </c>
    </row>
    <row r="114" spans="1:9" x14ac:dyDescent="0.3">
      <c r="A114" s="8">
        <f>IF(B114&lt;&gt;"",ROWS($B$6:B114),"")</f>
        <v>109</v>
      </c>
      <c r="B114" s="1" t="s">
        <v>271</v>
      </c>
      <c r="C114" s="1" t="s">
        <v>271</v>
      </c>
      <c r="D114" s="1" t="s">
        <v>37</v>
      </c>
      <c r="E114" s="21">
        <v>30662.95</v>
      </c>
      <c r="F114" s="9">
        <v>4663</v>
      </c>
      <c r="G114" s="9">
        <v>12</v>
      </c>
      <c r="H114" s="10">
        <v>45219</v>
      </c>
      <c r="I114" s="11" t="s">
        <v>272</v>
      </c>
    </row>
    <row r="115" spans="1:9" x14ac:dyDescent="0.3">
      <c r="A115" s="8">
        <f>IF(B115&lt;&gt;"",ROWS($B$6:B115),"")</f>
        <v>110</v>
      </c>
      <c r="B115" s="1" t="s">
        <v>273</v>
      </c>
      <c r="C115" s="1" t="s">
        <v>274</v>
      </c>
      <c r="D115" s="1" t="s">
        <v>27</v>
      </c>
      <c r="E115" s="21">
        <v>30282.720000000001</v>
      </c>
      <c r="F115" s="9">
        <v>4435</v>
      </c>
      <c r="G115" s="9">
        <v>16</v>
      </c>
      <c r="H115" s="10">
        <v>44995</v>
      </c>
      <c r="I115" s="11" t="s">
        <v>275</v>
      </c>
    </row>
    <row r="116" spans="1:9" x14ac:dyDescent="0.3">
      <c r="A116" s="8">
        <f>IF(B116&lt;&gt;"",ROWS($B$6:B116),"")</f>
        <v>111</v>
      </c>
      <c r="B116" s="1" t="s">
        <v>276</v>
      </c>
      <c r="C116" s="1" t="s">
        <v>277</v>
      </c>
      <c r="D116" s="1" t="s">
        <v>27</v>
      </c>
      <c r="E116" s="21">
        <v>29674.14</v>
      </c>
      <c r="F116" s="9">
        <v>4369</v>
      </c>
      <c r="G116" s="9">
        <v>17</v>
      </c>
      <c r="H116" s="10">
        <v>45212</v>
      </c>
      <c r="I116" s="11" t="s">
        <v>67</v>
      </c>
    </row>
    <row r="117" spans="1:9" x14ac:dyDescent="0.3">
      <c r="A117" s="8">
        <f>IF(B117&lt;&gt;"",ROWS($B$6:B117),"")</f>
        <v>112</v>
      </c>
      <c r="B117" s="1" t="s">
        <v>278</v>
      </c>
      <c r="C117" s="1" t="s">
        <v>279</v>
      </c>
      <c r="D117" s="1" t="s">
        <v>280</v>
      </c>
      <c r="E117" s="21">
        <v>28893.99</v>
      </c>
      <c r="F117" s="9">
        <v>6255</v>
      </c>
      <c r="G117" s="9">
        <v>16</v>
      </c>
      <c r="H117" s="10">
        <v>45261</v>
      </c>
      <c r="I117" s="11" t="s">
        <v>247</v>
      </c>
    </row>
    <row r="118" spans="1:9" x14ac:dyDescent="0.3">
      <c r="A118" s="8">
        <f>IF(B118&lt;&gt;"",ROWS($B$6:B118),"")</f>
        <v>113</v>
      </c>
      <c r="B118" s="1" t="s">
        <v>281</v>
      </c>
      <c r="C118" s="1" t="s">
        <v>282</v>
      </c>
      <c r="D118" s="1" t="s">
        <v>27</v>
      </c>
      <c r="E118" s="21">
        <v>28863.14</v>
      </c>
      <c r="F118" s="9">
        <v>4908</v>
      </c>
      <c r="G118" s="9">
        <v>18</v>
      </c>
      <c r="H118" s="10">
        <v>44953</v>
      </c>
      <c r="I118" s="11" t="s">
        <v>67</v>
      </c>
    </row>
    <row r="119" spans="1:9" x14ac:dyDescent="0.3">
      <c r="A119" s="8">
        <f>IF(B119&lt;&gt;"",ROWS($B$6:B119),"")</f>
        <v>114</v>
      </c>
      <c r="B119" s="1" t="s">
        <v>283</v>
      </c>
      <c r="C119" s="1" t="s">
        <v>284</v>
      </c>
      <c r="D119" s="1" t="s">
        <v>285</v>
      </c>
      <c r="E119" s="21">
        <v>28282.74</v>
      </c>
      <c r="F119" s="9">
        <v>4541</v>
      </c>
      <c r="G119" s="9">
        <v>19</v>
      </c>
      <c r="H119" s="10">
        <v>45012</v>
      </c>
      <c r="I119" s="11" t="s">
        <v>101</v>
      </c>
    </row>
    <row r="120" spans="1:9" x14ac:dyDescent="0.3">
      <c r="A120" s="8">
        <f>IF(B120&lt;&gt;"",ROWS($B$6:B120),"")</f>
        <v>115</v>
      </c>
      <c r="B120" s="1" t="s">
        <v>286</v>
      </c>
      <c r="C120" s="1" t="s">
        <v>287</v>
      </c>
      <c r="D120" s="1" t="s">
        <v>113</v>
      </c>
      <c r="E120" s="21">
        <v>27377</v>
      </c>
      <c r="F120" s="9">
        <v>6644</v>
      </c>
      <c r="G120" s="9">
        <v>18</v>
      </c>
      <c r="H120" s="10">
        <v>45051</v>
      </c>
      <c r="I120" s="11" t="s">
        <v>288</v>
      </c>
    </row>
    <row r="121" spans="1:9" x14ac:dyDescent="0.3">
      <c r="A121" s="8">
        <f>IF(B121&lt;&gt;"",ROWS($B$6:B121),"")</f>
        <v>116</v>
      </c>
      <c r="B121" s="1" t="s">
        <v>289</v>
      </c>
      <c r="C121" s="1" t="s">
        <v>290</v>
      </c>
      <c r="D121" s="1" t="s">
        <v>27</v>
      </c>
      <c r="E121" s="21">
        <v>27072.32</v>
      </c>
      <c r="F121" s="9">
        <v>4469</v>
      </c>
      <c r="G121" s="9">
        <v>13</v>
      </c>
      <c r="H121" s="10">
        <v>45135</v>
      </c>
      <c r="I121" s="11" t="s">
        <v>28</v>
      </c>
    </row>
    <row r="122" spans="1:9" x14ac:dyDescent="0.3">
      <c r="A122" s="8">
        <f>IF(B122&lt;&gt;"",ROWS($B$6:B122),"")</f>
        <v>117</v>
      </c>
      <c r="B122" s="1" t="s">
        <v>291</v>
      </c>
      <c r="C122" s="1" t="s">
        <v>292</v>
      </c>
      <c r="D122" s="1" t="s">
        <v>280</v>
      </c>
      <c r="E122" s="21">
        <v>26765</v>
      </c>
      <c r="F122" s="9">
        <v>5701</v>
      </c>
      <c r="G122" s="9">
        <v>18</v>
      </c>
      <c r="H122" s="10">
        <v>44988</v>
      </c>
      <c r="I122" s="11" t="s">
        <v>160</v>
      </c>
    </row>
    <row r="123" spans="1:9" x14ac:dyDescent="0.3">
      <c r="A123" s="8">
        <f>IF(B123&lt;&gt;"",ROWS($B$6:B123),"")</f>
        <v>118</v>
      </c>
      <c r="B123" s="1" t="s">
        <v>293</v>
      </c>
      <c r="C123" s="1" t="s">
        <v>293</v>
      </c>
      <c r="D123" s="1" t="s">
        <v>294</v>
      </c>
      <c r="E123" s="21">
        <v>26317.69</v>
      </c>
      <c r="F123" s="9">
        <v>5051</v>
      </c>
      <c r="G123" s="9">
        <v>16</v>
      </c>
      <c r="H123" s="10">
        <v>45233</v>
      </c>
      <c r="I123" s="11" t="s">
        <v>247</v>
      </c>
    </row>
    <row r="124" spans="1:9" x14ac:dyDescent="0.3">
      <c r="A124" s="8">
        <f>IF(B124&lt;&gt;"",ROWS($B$6:B124),"")</f>
        <v>119</v>
      </c>
      <c r="B124" s="1" t="s">
        <v>295</v>
      </c>
      <c r="C124" s="1" t="s">
        <v>295</v>
      </c>
      <c r="D124" s="1" t="s">
        <v>37</v>
      </c>
      <c r="E124" s="21">
        <v>26140.79</v>
      </c>
      <c r="F124" s="9">
        <v>3499</v>
      </c>
      <c r="G124" s="9">
        <v>5</v>
      </c>
      <c r="H124" s="10">
        <v>45261</v>
      </c>
      <c r="I124" s="11" t="s">
        <v>296</v>
      </c>
    </row>
    <row r="125" spans="1:9" x14ac:dyDescent="0.3">
      <c r="A125" s="8">
        <f>IF(B125&lt;&gt;"",ROWS($B$6:B125),"")</f>
        <v>120</v>
      </c>
      <c r="B125" s="1" t="s">
        <v>297</v>
      </c>
      <c r="C125" s="1" t="s">
        <v>297</v>
      </c>
      <c r="D125" s="1" t="s">
        <v>37</v>
      </c>
      <c r="E125" s="21">
        <v>25071.300000000003</v>
      </c>
      <c r="F125" s="9">
        <v>4185</v>
      </c>
      <c r="G125" s="9">
        <v>17</v>
      </c>
      <c r="H125" s="10">
        <v>44953</v>
      </c>
      <c r="I125" s="11" t="s">
        <v>298</v>
      </c>
    </row>
    <row r="126" spans="1:9" x14ac:dyDescent="0.3">
      <c r="A126" s="8">
        <f>IF(B126&lt;&gt;"",ROWS($B$6:B126),"")</f>
        <v>121</v>
      </c>
      <c r="B126" s="1" t="s">
        <v>299</v>
      </c>
      <c r="C126" s="1" t="s">
        <v>300</v>
      </c>
      <c r="D126" s="1" t="s">
        <v>27</v>
      </c>
      <c r="E126" s="21">
        <v>24771.950000000012</v>
      </c>
      <c r="F126" s="9">
        <v>3956</v>
      </c>
      <c r="G126" s="9">
        <v>18</v>
      </c>
      <c r="H126" s="10">
        <v>45275</v>
      </c>
      <c r="I126" s="11" t="s">
        <v>101</v>
      </c>
    </row>
    <row r="127" spans="1:9" x14ac:dyDescent="0.3">
      <c r="A127" s="8">
        <f>IF(B127&lt;&gt;"",ROWS($B$6:B127),"")</f>
        <v>122</v>
      </c>
      <c r="B127" s="1" t="s">
        <v>301</v>
      </c>
      <c r="C127" s="1" t="s">
        <v>301</v>
      </c>
      <c r="D127" s="1" t="s">
        <v>37</v>
      </c>
      <c r="E127" s="21">
        <v>24107.4</v>
      </c>
      <c r="F127" s="9">
        <v>4049</v>
      </c>
      <c r="G127" s="9">
        <v>22</v>
      </c>
      <c r="H127" s="10">
        <v>45226</v>
      </c>
      <c r="I127" s="11" t="s">
        <v>101</v>
      </c>
    </row>
    <row r="128" spans="1:9" x14ac:dyDescent="0.3">
      <c r="A128" s="8">
        <f>IF(B128&lt;&gt;"",ROWS($B$6:B128),"")</f>
        <v>123</v>
      </c>
      <c r="B128" s="1" t="s">
        <v>302</v>
      </c>
      <c r="C128" s="1" t="s">
        <v>303</v>
      </c>
      <c r="D128" s="1" t="s">
        <v>304</v>
      </c>
      <c r="E128" s="21">
        <v>24030.3</v>
      </c>
      <c r="F128" s="9">
        <v>4272</v>
      </c>
      <c r="G128" s="9">
        <v>13</v>
      </c>
      <c r="H128" s="10">
        <v>45163</v>
      </c>
      <c r="I128" s="11" t="s">
        <v>67</v>
      </c>
    </row>
    <row r="129" spans="1:9" x14ac:dyDescent="0.3">
      <c r="A129" s="8">
        <f>IF(B129&lt;&gt;"",ROWS($B$6:B129),"")</f>
        <v>124</v>
      </c>
      <c r="B129" s="1" t="s">
        <v>305</v>
      </c>
      <c r="C129" s="1" t="s">
        <v>306</v>
      </c>
      <c r="D129" s="1" t="s">
        <v>27</v>
      </c>
      <c r="E129" s="21">
        <v>23992.17</v>
      </c>
      <c r="F129" s="9">
        <v>3850</v>
      </c>
      <c r="G129" s="9">
        <v>13</v>
      </c>
      <c r="H129" s="10">
        <v>45156</v>
      </c>
      <c r="I129" s="11" t="s">
        <v>67</v>
      </c>
    </row>
    <row r="130" spans="1:9" x14ac:dyDescent="0.3">
      <c r="A130" s="8">
        <f>IF(B130&lt;&gt;"",ROWS($B$6:B130),"")</f>
        <v>125</v>
      </c>
      <c r="B130" s="1" t="s">
        <v>307</v>
      </c>
      <c r="C130" s="1" t="s">
        <v>307</v>
      </c>
      <c r="D130" s="1" t="s">
        <v>113</v>
      </c>
      <c r="E130" s="21">
        <v>23477</v>
      </c>
      <c r="F130" s="9">
        <v>3517</v>
      </c>
      <c r="G130" s="9">
        <v>9</v>
      </c>
      <c r="H130" s="10">
        <v>45170</v>
      </c>
      <c r="I130" s="11" t="s">
        <v>160</v>
      </c>
    </row>
    <row r="131" spans="1:9" x14ac:dyDescent="0.3">
      <c r="A131" s="8">
        <f>IF(B131&lt;&gt;"",ROWS($B$6:B131),"")</f>
        <v>126</v>
      </c>
      <c r="B131" s="1" t="s">
        <v>308</v>
      </c>
      <c r="C131" s="1" t="s">
        <v>309</v>
      </c>
      <c r="D131" s="1" t="s">
        <v>27</v>
      </c>
      <c r="E131" s="21">
        <v>23254.21</v>
      </c>
      <c r="F131" s="9">
        <v>3368</v>
      </c>
      <c r="G131" s="9">
        <v>10</v>
      </c>
      <c r="H131" s="10">
        <v>44967</v>
      </c>
      <c r="I131" s="11" t="s">
        <v>28</v>
      </c>
    </row>
    <row r="132" spans="1:9" x14ac:dyDescent="0.3">
      <c r="A132" s="8">
        <f>IF(B132&lt;&gt;"",ROWS($B$6:B132),"")</f>
        <v>127</v>
      </c>
      <c r="B132" s="1" t="s">
        <v>310</v>
      </c>
      <c r="C132" s="1" t="s">
        <v>311</v>
      </c>
      <c r="D132" s="1" t="s">
        <v>27</v>
      </c>
      <c r="E132" s="21">
        <v>22982.47</v>
      </c>
      <c r="F132" s="9">
        <v>3567</v>
      </c>
      <c r="G132" s="9">
        <v>16</v>
      </c>
      <c r="H132" s="10">
        <v>45058</v>
      </c>
      <c r="I132" s="11" t="s">
        <v>67</v>
      </c>
    </row>
    <row r="133" spans="1:9" x14ac:dyDescent="0.3">
      <c r="A133" s="8">
        <f>IF(B133&lt;&gt;"",ROWS($B$6:B133),"")</f>
        <v>128</v>
      </c>
      <c r="B133" s="1" t="s">
        <v>312</v>
      </c>
      <c r="C133" s="1" t="s">
        <v>312</v>
      </c>
      <c r="D133" s="1" t="s">
        <v>37</v>
      </c>
      <c r="E133" s="21">
        <v>22581.67</v>
      </c>
      <c r="F133" s="9">
        <v>4125</v>
      </c>
      <c r="G133" s="9">
        <v>20</v>
      </c>
      <c r="H133" s="10">
        <v>45205</v>
      </c>
      <c r="I133" s="11" t="s">
        <v>67</v>
      </c>
    </row>
    <row r="134" spans="1:9" x14ac:dyDescent="0.3">
      <c r="A134" s="8">
        <f>IF(B134&lt;&gt;"",ROWS($B$6:B134),"")</f>
        <v>129</v>
      </c>
      <c r="B134" s="1" t="s">
        <v>313</v>
      </c>
      <c r="C134" s="1" t="s">
        <v>314</v>
      </c>
      <c r="D134" s="1" t="s">
        <v>315</v>
      </c>
      <c r="E134" s="21">
        <v>22341.09</v>
      </c>
      <c r="F134" s="9">
        <v>3569</v>
      </c>
      <c r="G134" s="9">
        <v>6</v>
      </c>
      <c r="H134" s="10">
        <v>44939</v>
      </c>
      <c r="I134" s="11" t="s">
        <v>316</v>
      </c>
    </row>
    <row r="135" spans="1:9" x14ac:dyDescent="0.3">
      <c r="A135" s="8">
        <f>IF(B135&lt;&gt;"",ROWS($B$6:B135),"")</f>
        <v>130</v>
      </c>
      <c r="B135" s="1" t="s">
        <v>317</v>
      </c>
      <c r="C135" s="1" t="s">
        <v>318</v>
      </c>
      <c r="D135" s="1" t="s">
        <v>27</v>
      </c>
      <c r="E135" s="21">
        <v>22048</v>
      </c>
      <c r="F135" s="9">
        <v>3238</v>
      </c>
      <c r="G135" s="9">
        <v>11</v>
      </c>
      <c r="H135" s="10">
        <v>44981</v>
      </c>
      <c r="I135" s="11" t="s">
        <v>160</v>
      </c>
    </row>
    <row r="136" spans="1:9" x14ac:dyDescent="0.3">
      <c r="A136" s="8">
        <f>IF(B136&lt;&gt;"",ROWS($B$6:B136),"")</f>
        <v>131</v>
      </c>
      <c r="B136" s="1" t="s">
        <v>319</v>
      </c>
      <c r="C136" s="1" t="s">
        <v>320</v>
      </c>
      <c r="D136" s="1" t="s">
        <v>27</v>
      </c>
      <c r="E136" s="21">
        <v>21604.17</v>
      </c>
      <c r="F136" s="9">
        <v>3184</v>
      </c>
      <c r="G136" s="9">
        <v>16</v>
      </c>
      <c r="H136" s="10">
        <v>45058</v>
      </c>
      <c r="I136" s="11" t="s">
        <v>51</v>
      </c>
    </row>
    <row r="137" spans="1:9" x14ac:dyDescent="0.3">
      <c r="A137" s="8">
        <f>IF(B137&lt;&gt;"",ROWS($B$6:B137),"")</f>
        <v>132</v>
      </c>
      <c r="B137" s="1" t="s">
        <v>321</v>
      </c>
      <c r="C137" s="1" t="s">
        <v>321</v>
      </c>
      <c r="D137" s="1" t="s">
        <v>37</v>
      </c>
      <c r="E137" s="21">
        <v>20190.5</v>
      </c>
      <c r="F137" s="9">
        <v>3651</v>
      </c>
      <c r="G137" s="9">
        <v>11</v>
      </c>
      <c r="H137" s="10">
        <v>45198</v>
      </c>
      <c r="I137" s="11" t="s">
        <v>322</v>
      </c>
    </row>
    <row r="138" spans="1:9" x14ac:dyDescent="0.3">
      <c r="A138" s="8">
        <f>IF(B138&lt;&gt;"",ROWS($B$6:B138),"")</f>
        <v>133</v>
      </c>
      <c r="B138" s="1" t="s">
        <v>323</v>
      </c>
      <c r="C138" s="1" t="s">
        <v>324</v>
      </c>
      <c r="D138" s="1" t="s">
        <v>325</v>
      </c>
      <c r="E138" s="21">
        <v>19478.400000000001</v>
      </c>
      <c r="F138" s="9">
        <v>3183</v>
      </c>
      <c r="G138" s="9">
        <v>5</v>
      </c>
      <c r="H138" s="10">
        <v>45219</v>
      </c>
      <c r="I138" s="11" t="s">
        <v>326</v>
      </c>
    </row>
    <row r="139" spans="1:9" x14ac:dyDescent="0.3">
      <c r="A139" s="8">
        <f>IF(B139&lt;&gt;"",ROWS($B$6:B139),"")</f>
        <v>134</v>
      </c>
      <c r="B139" s="1" t="s">
        <v>327</v>
      </c>
      <c r="C139" s="1" t="s">
        <v>328</v>
      </c>
      <c r="D139" s="1" t="s">
        <v>27</v>
      </c>
      <c r="E139" s="21">
        <v>19287.3</v>
      </c>
      <c r="F139" s="9">
        <v>2766</v>
      </c>
      <c r="G139" s="9">
        <v>11</v>
      </c>
      <c r="H139" s="10">
        <v>45233</v>
      </c>
      <c r="I139" s="11" t="s">
        <v>67</v>
      </c>
    </row>
    <row r="140" spans="1:9" x14ac:dyDescent="0.3">
      <c r="A140" s="8">
        <f>IF(B140&lt;&gt;"",ROWS($B$6:B140),"")</f>
        <v>135</v>
      </c>
      <c r="B140" s="1" t="s">
        <v>329</v>
      </c>
      <c r="C140" s="1" t="s">
        <v>330</v>
      </c>
      <c r="D140" s="1" t="s">
        <v>331</v>
      </c>
      <c r="E140" s="21">
        <v>18807</v>
      </c>
      <c r="F140" s="9">
        <v>3036</v>
      </c>
      <c r="G140" s="9">
        <v>11</v>
      </c>
      <c r="H140" s="10">
        <v>45282</v>
      </c>
      <c r="I140" s="11" t="s">
        <v>332</v>
      </c>
    </row>
    <row r="141" spans="1:9" x14ac:dyDescent="0.3">
      <c r="A141" s="8">
        <f>IF(B141&lt;&gt;"",ROWS($B$6:B141),"")</f>
        <v>136</v>
      </c>
      <c r="B141" s="1" t="s">
        <v>333</v>
      </c>
      <c r="C141" s="1" t="s">
        <v>334</v>
      </c>
      <c r="D141" s="1" t="s">
        <v>27</v>
      </c>
      <c r="E141" s="21">
        <v>18674.039999999997</v>
      </c>
      <c r="F141" s="9">
        <v>2773</v>
      </c>
      <c r="G141" s="9">
        <v>15</v>
      </c>
      <c r="H141" s="10">
        <v>45247</v>
      </c>
      <c r="I141" s="11" t="s">
        <v>119</v>
      </c>
    </row>
    <row r="142" spans="1:9" x14ac:dyDescent="0.3">
      <c r="A142" s="8">
        <f>IF(B142&lt;&gt;"",ROWS($B$6:B142),"")</f>
        <v>137</v>
      </c>
      <c r="B142" s="1" t="s">
        <v>335</v>
      </c>
      <c r="C142" s="1" t="s">
        <v>336</v>
      </c>
      <c r="D142" s="1" t="s">
        <v>27</v>
      </c>
      <c r="E142" s="21">
        <v>18592.11</v>
      </c>
      <c r="F142" s="9">
        <v>3171</v>
      </c>
      <c r="G142" s="9">
        <v>16</v>
      </c>
      <c r="H142" s="10">
        <v>45072</v>
      </c>
      <c r="I142" s="11" t="s">
        <v>67</v>
      </c>
    </row>
    <row r="143" spans="1:9" x14ac:dyDescent="0.3">
      <c r="A143" s="8">
        <f>IF(B143&lt;&gt;"",ROWS($B$6:B143),"")</f>
        <v>138</v>
      </c>
      <c r="B143" s="1" t="s">
        <v>337</v>
      </c>
      <c r="C143" s="1" t="s">
        <v>338</v>
      </c>
      <c r="D143" s="1" t="s">
        <v>27</v>
      </c>
      <c r="E143" s="21">
        <v>18521.71</v>
      </c>
      <c r="F143" s="9">
        <v>2785</v>
      </c>
      <c r="G143" s="9">
        <v>13</v>
      </c>
      <c r="H143" s="10">
        <v>44960</v>
      </c>
      <c r="I143" s="11" t="s">
        <v>35</v>
      </c>
    </row>
    <row r="144" spans="1:9" x14ac:dyDescent="0.3">
      <c r="A144" s="8">
        <f>IF(B144&lt;&gt;"",ROWS($B$6:B144),"")</f>
        <v>139</v>
      </c>
      <c r="B144" s="1" t="s">
        <v>339</v>
      </c>
      <c r="C144" s="1" t="s">
        <v>340</v>
      </c>
      <c r="D144" s="1" t="s">
        <v>140</v>
      </c>
      <c r="E144" s="21">
        <v>18079.499999999996</v>
      </c>
      <c r="F144" s="9">
        <v>2807</v>
      </c>
      <c r="G144" s="9">
        <v>15</v>
      </c>
      <c r="H144" s="10">
        <v>44974</v>
      </c>
      <c r="I144" s="11" t="s">
        <v>67</v>
      </c>
    </row>
    <row r="145" spans="1:9" x14ac:dyDescent="0.3">
      <c r="A145" s="8">
        <f>IF(B145&lt;&gt;"",ROWS($B$6:B145),"")</f>
        <v>140</v>
      </c>
      <c r="B145" s="1" t="s">
        <v>341</v>
      </c>
      <c r="C145" s="1" t="s">
        <v>342</v>
      </c>
      <c r="D145" s="1" t="s">
        <v>188</v>
      </c>
      <c r="E145" s="21">
        <v>17800.550000000003</v>
      </c>
      <c r="F145" s="9">
        <v>3415</v>
      </c>
      <c r="G145" s="9">
        <v>14</v>
      </c>
      <c r="H145" s="10">
        <v>45247</v>
      </c>
      <c r="I145" s="11" t="s">
        <v>288</v>
      </c>
    </row>
    <row r="146" spans="1:9" x14ac:dyDescent="0.3">
      <c r="A146" s="8">
        <f>IF(B146&lt;&gt;"",ROWS($B$6:B146),"")</f>
        <v>141</v>
      </c>
      <c r="B146" s="1" t="s">
        <v>343</v>
      </c>
      <c r="C146" s="1" t="s">
        <v>343</v>
      </c>
      <c r="D146" s="1" t="s">
        <v>37</v>
      </c>
      <c r="E146" s="21">
        <v>16978.700000000234</v>
      </c>
      <c r="F146" s="9">
        <v>2642</v>
      </c>
      <c r="G146" s="9">
        <v>7</v>
      </c>
      <c r="H146" s="10">
        <v>44848</v>
      </c>
      <c r="I146" s="11" t="s">
        <v>344</v>
      </c>
    </row>
    <row r="147" spans="1:9" x14ac:dyDescent="0.3">
      <c r="A147" s="8">
        <f>IF(B147&lt;&gt;"",ROWS($B$6:B147),"")</f>
        <v>142</v>
      </c>
      <c r="B147" s="1" t="s">
        <v>345</v>
      </c>
      <c r="C147" s="1" t="s">
        <v>346</v>
      </c>
      <c r="D147" s="1" t="s">
        <v>27</v>
      </c>
      <c r="E147" s="21">
        <v>16581.370000000003</v>
      </c>
      <c r="F147" s="9">
        <v>2653</v>
      </c>
      <c r="G147" s="9">
        <v>3</v>
      </c>
      <c r="H147" s="10">
        <v>45047</v>
      </c>
      <c r="I147" s="11" t="s">
        <v>35</v>
      </c>
    </row>
    <row r="148" spans="1:9" x14ac:dyDescent="0.3">
      <c r="A148" s="8">
        <f>IF(B148&lt;&gt;"",ROWS($B$6:B148),"")</f>
        <v>143</v>
      </c>
      <c r="B148" s="1" t="s">
        <v>347</v>
      </c>
      <c r="C148" s="1" t="s">
        <v>348</v>
      </c>
      <c r="D148" s="1" t="s">
        <v>113</v>
      </c>
      <c r="E148" s="21">
        <v>16297.83</v>
      </c>
      <c r="F148" s="9">
        <v>3559</v>
      </c>
      <c r="G148" s="9">
        <v>16</v>
      </c>
      <c r="H148" s="10">
        <v>45156</v>
      </c>
      <c r="I148" s="11" t="s">
        <v>67</v>
      </c>
    </row>
    <row r="149" spans="1:9" x14ac:dyDescent="0.3">
      <c r="A149" s="8">
        <f>IF(B149&lt;&gt;"",ROWS($B$6:B149),"")</f>
        <v>144</v>
      </c>
      <c r="B149" s="1" t="s">
        <v>349</v>
      </c>
      <c r="C149" s="1" t="s">
        <v>350</v>
      </c>
      <c r="D149" s="1" t="s">
        <v>27</v>
      </c>
      <c r="E149" s="21">
        <v>15916.21</v>
      </c>
      <c r="F149" s="9">
        <v>2262</v>
      </c>
      <c r="G149" s="9">
        <v>11</v>
      </c>
      <c r="H149" s="10">
        <v>45233</v>
      </c>
      <c r="I149" s="11" t="s">
        <v>133</v>
      </c>
    </row>
    <row r="150" spans="1:9" x14ac:dyDescent="0.3">
      <c r="A150" s="8">
        <f>IF(B150&lt;&gt;"",ROWS($B$6:B150),"")</f>
        <v>145</v>
      </c>
      <c r="B150" s="1" t="s">
        <v>351</v>
      </c>
      <c r="C150" s="1" t="s">
        <v>352</v>
      </c>
      <c r="D150" s="1" t="s">
        <v>353</v>
      </c>
      <c r="E150" s="21">
        <v>15639</v>
      </c>
      <c r="F150" s="9">
        <v>2649</v>
      </c>
      <c r="G150" s="9">
        <v>10</v>
      </c>
      <c r="H150" s="10">
        <v>45254</v>
      </c>
      <c r="I150" s="11" t="s">
        <v>332</v>
      </c>
    </row>
    <row r="151" spans="1:9" x14ac:dyDescent="0.3">
      <c r="A151" s="8">
        <f>IF(B151&lt;&gt;"",ROWS($B$6:B151),"")</f>
        <v>146</v>
      </c>
      <c r="B151" s="1" t="s">
        <v>354</v>
      </c>
      <c r="C151" s="1" t="s">
        <v>354</v>
      </c>
      <c r="D151" s="1" t="s">
        <v>355</v>
      </c>
      <c r="E151" s="21">
        <v>15600.72</v>
      </c>
      <c r="F151" s="9">
        <v>3012</v>
      </c>
      <c r="G151" s="9">
        <v>19</v>
      </c>
      <c r="H151" s="10">
        <v>45289</v>
      </c>
      <c r="I151" s="11" t="s">
        <v>119</v>
      </c>
    </row>
    <row r="152" spans="1:9" x14ac:dyDescent="0.3">
      <c r="A152" s="8">
        <f>IF(B152&lt;&gt;"",ROWS($B$6:B152),"")</f>
        <v>147</v>
      </c>
      <c r="B152" s="1" t="s">
        <v>356</v>
      </c>
      <c r="C152" s="1" t="s">
        <v>356</v>
      </c>
      <c r="D152" s="1" t="s">
        <v>64</v>
      </c>
      <c r="E152" s="21">
        <v>14832.47</v>
      </c>
      <c r="F152" s="9">
        <v>2233</v>
      </c>
      <c r="G152" s="9">
        <v>8</v>
      </c>
      <c r="H152" s="10">
        <v>45205</v>
      </c>
      <c r="I152" s="11" t="s">
        <v>296</v>
      </c>
    </row>
    <row r="153" spans="1:9" x14ac:dyDescent="0.3">
      <c r="A153" s="8">
        <f>IF(B153&lt;&gt;"",ROWS($B$6:B153),"")</f>
        <v>148</v>
      </c>
      <c r="B153" s="1" t="s">
        <v>357</v>
      </c>
      <c r="C153" s="1" t="s">
        <v>358</v>
      </c>
      <c r="D153" s="1" t="s">
        <v>359</v>
      </c>
      <c r="E153" s="21">
        <v>14104</v>
      </c>
      <c r="F153" s="9">
        <v>3105</v>
      </c>
      <c r="G153" s="9">
        <v>18</v>
      </c>
      <c r="H153" s="10">
        <v>45037</v>
      </c>
      <c r="I153" s="11" t="s">
        <v>160</v>
      </c>
    </row>
    <row r="154" spans="1:9" x14ac:dyDescent="0.3">
      <c r="A154" s="8">
        <f>IF(B154&lt;&gt;"",ROWS($B$6:B154),"")</f>
        <v>149</v>
      </c>
      <c r="B154" s="1" t="s">
        <v>360</v>
      </c>
      <c r="C154" s="1" t="s">
        <v>361</v>
      </c>
      <c r="D154" s="1" t="s">
        <v>27</v>
      </c>
      <c r="E154" s="21">
        <v>13830.369999999999</v>
      </c>
      <c r="F154" s="9">
        <v>2130</v>
      </c>
      <c r="G154" s="9">
        <v>12</v>
      </c>
      <c r="H154" s="10">
        <v>44953</v>
      </c>
      <c r="I154" s="11" t="s">
        <v>232</v>
      </c>
    </row>
    <row r="155" spans="1:9" x14ac:dyDescent="0.3">
      <c r="A155" s="8">
        <f>IF(B155&lt;&gt;"",ROWS($B$6:B155),"")</f>
        <v>150</v>
      </c>
      <c r="B155" s="1" t="s">
        <v>362</v>
      </c>
      <c r="C155" s="1" t="s">
        <v>363</v>
      </c>
      <c r="D155" s="1" t="s">
        <v>27</v>
      </c>
      <c r="E155" s="21">
        <v>13497.67</v>
      </c>
      <c r="F155" s="9">
        <v>1995</v>
      </c>
      <c r="G155" s="9">
        <v>3</v>
      </c>
      <c r="H155" s="10">
        <v>44883</v>
      </c>
      <c r="I155" s="11" t="s">
        <v>28</v>
      </c>
    </row>
    <row r="156" spans="1:9" x14ac:dyDescent="0.3">
      <c r="A156" s="8">
        <f>IF(B156&lt;&gt;"",ROWS($B$6:B156),"")</f>
        <v>151</v>
      </c>
      <c r="B156" s="1" t="s">
        <v>364</v>
      </c>
      <c r="C156" s="1" t="s">
        <v>365</v>
      </c>
      <c r="D156" s="1" t="s">
        <v>27</v>
      </c>
      <c r="E156" s="21">
        <v>13424.500000000005</v>
      </c>
      <c r="F156" s="9">
        <v>2162</v>
      </c>
      <c r="G156" s="9">
        <v>6</v>
      </c>
      <c r="H156" s="10">
        <v>44678</v>
      </c>
      <c r="I156" s="11" t="s">
        <v>119</v>
      </c>
    </row>
    <row r="157" spans="1:9" x14ac:dyDescent="0.3">
      <c r="A157" s="8">
        <f>IF(B157&lt;&gt;"",ROWS($B$6:B157),"")</f>
        <v>152</v>
      </c>
      <c r="B157" s="1" t="s">
        <v>366</v>
      </c>
      <c r="C157" s="1" t="s">
        <v>367</v>
      </c>
      <c r="D157" s="1" t="s">
        <v>368</v>
      </c>
      <c r="E157" s="21">
        <v>13228.6</v>
      </c>
      <c r="F157" s="9">
        <v>2789</v>
      </c>
      <c r="G157" s="9">
        <v>16</v>
      </c>
      <c r="H157" s="10">
        <v>45149</v>
      </c>
      <c r="I157" s="11" t="s">
        <v>232</v>
      </c>
    </row>
    <row r="158" spans="1:9" x14ac:dyDescent="0.3">
      <c r="A158" s="8">
        <f>IF(B158&lt;&gt;"",ROWS($B$6:B158),"")</f>
        <v>153</v>
      </c>
      <c r="B158" s="1" t="s">
        <v>369</v>
      </c>
      <c r="C158" s="1" t="s">
        <v>370</v>
      </c>
      <c r="D158" s="1" t="s">
        <v>27</v>
      </c>
      <c r="E158" s="21">
        <v>13210.25</v>
      </c>
      <c r="F158" s="9">
        <v>2574</v>
      </c>
      <c r="G158" s="9">
        <v>13</v>
      </c>
      <c r="H158" s="10">
        <v>45163</v>
      </c>
      <c r="I158" s="11" t="s">
        <v>67</v>
      </c>
    </row>
    <row r="159" spans="1:9" x14ac:dyDescent="0.3">
      <c r="A159" s="8">
        <f>IF(B159&lt;&gt;"",ROWS($B$6:B159),"")</f>
        <v>154</v>
      </c>
      <c r="B159" s="1" t="s">
        <v>371</v>
      </c>
      <c r="C159" s="1" t="s">
        <v>371</v>
      </c>
      <c r="D159" s="1" t="s">
        <v>37</v>
      </c>
      <c r="E159" s="21">
        <v>12696.210000000001</v>
      </c>
      <c r="F159" s="9">
        <v>2756</v>
      </c>
      <c r="G159" s="9">
        <v>5</v>
      </c>
      <c r="H159" s="10">
        <v>44911</v>
      </c>
      <c r="I159" s="11" t="s">
        <v>272</v>
      </c>
    </row>
    <row r="160" spans="1:9" x14ac:dyDescent="0.3">
      <c r="A160" s="8">
        <f>IF(B160&lt;&gt;"",ROWS($B$6:B160),"")</f>
        <v>155</v>
      </c>
      <c r="B160" s="1" t="s">
        <v>372</v>
      </c>
      <c r="C160" s="1" t="s">
        <v>373</v>
      </c>
      <c r="D160" s="1" t="s">
        <v>374</v>
      </c>
      <c r="E160" s="21">
        <v>12625</v>
      </c>
      <c r="F160" s="9">
        <v>3120</v>
      </c>
      <c r="G160" s="9">
        <v>1</v>
      </c>
      <c r="H160" s="10">
        <v>44807</v>
      </c>
      <c r="I160" s="11" t="s">
        <v>375</v>
      </c>
    </row>
    <row r="161" spans="1:9" x14ac:dyDescent="0.3">
      <c r="A161" s="8">
        <f>IF(B161&lt;&gt;"",ROWS($B$6:B161),"")</f>
        <v>156</v>
      </c>
      <c r="B161" s="1" t="s">
        <v>376</v>
      </c>
      <c r="C161" s="1" t="s">
        <v>377</v>
      </c>
      <c r="D161" s="1" t="s">
        <v>27</v>
      </c>
      <c r="E161" s="21">
        <v>12346.880000000001</v>
      </c>
      <c r="F161" s="9">
        <v>1871</v>
      </c>
      <c r="G161" s="9">
        <v>15</v>
      </c>
      <c r="H161" s="10">
        <v>45030</v>
      </c>
      <c r="I161" s="11" t="s">
        <v>35</v>
      </c>
    </row>
    <row r="162" spans="1:9" x14ac:dyDescent="0.3">
      <c r="A162" s="8">
        <f>IF(B162&lt;&gt;"",ROWS($B$6:B162),"")</f>
        <v>157</v>
      </c>
      <c r="B162" s="1" t="s">
        <v>378</v>
      </c>
      <c r="C162" s="1" t="s">
        <v>379</v>
      </c>
      <c r="D162" s="1" t="s">
        <v>380</v>
      </c>
      <c r="E162" s="21">
        <v>12238.82</v>
      </c>
      <c r="F162" s="9">
        <v>2178</v>
      </c>
      <c r="G162" s="9">
        <v>10</v>
      </c>
      <c r="H162" s="10">
        <v>45012</v>
      </c>
      <c r="I162" s="11" t="s">
        <v>101</v>
      </c>
    </row>
    <row r="163" spans="1:9" x14ac:dyDescent="0.3">
      <c r="A163" s="8">
        <f>IF(B163&lt;&gt;"",ROWS($B$6:B163),"")</f>
        <v>158</v>
      </c>
      <c r="B163" s="1" t="s">
        <v>381</v>
      </c>
      <c r="C163" s="1" t="s">
        <v>382</v>
      </c>
      <c r="D163" s="1" t="s">
        <v>294</v>
      </c>
      <c r="E163" s="21">
        <v>12165.72</v>
      </c>
      <c r="F163" s="9">
        <v>2593</v>
      </c>
      <c r="G163" s="9">
        <v>9</v>
      </c>
      <c r="H163" s="10">
        <v>45149</v>
      </c>
      <c r="I163" s="11" t="s">
        <v>383</v>
      </c>
    </row>
    <row r="164" spans="1:9" x14ac:dyDescent="0.3">
      <c r="A164" s="8">
        <f>IF(B164&lt;&gt;"",ROWS($B$6:B164),"")</f>
        <v>159</v>
      </c>
      <c r="B164" s="1" t="s">
        <v>384</v>
      </c>
      <c r="C164" s="1" t="s">
        <v>385</v>
      </c>
      <c r="D164" s="1" t="s">
        <v>27</v>
      </c>
      <c r="E164" s="21">
        <v>11899.63</v>
      </c>
      <c r="F164" s="9">
        <v>1896</v>
      </c>
      <c r="G164" s="9">
        <v>13</v>
      </c>
      <c r="H164" s="10">
        <v>45114</v>
      </c>
      <c r="I164" s="11" t="s">
        <v>67</v>
      </c>
    </row>
    <row r="165" spans="1:9" x14ac:dyDescent="0.3">
      <c r="A165" s="8">
        <f>IF(B165&lt;&gt;"",ROWS($B$6:B165),"")</f>
        <v>160</v>
      </c>
      <c r="B165" s="1" t="s">
        <v>386</v>
      </c>
      <c r="C165" s="1" t="s">
        <v>387</v>
      </c>
      <c r="D165" s="1" t="s">
        <v>388</v>
      </c>
      <c r="E165" s="21">
        <v>11878.2</v>
      </c>
      <c r="F165" s="9">
        <v>2188</v>
      </c>
      <c r="G165" s="9">
        <v>16</v>
      </c>
      <c r="H165" s="10">
        <v>45009</v>
      </c>
      <c r="I165" s="11" t="s">
        <v>51</v>
      </c>
    </row>
    <row r="166" spans="1:9" x14ac:dyDescent="0.3">
      <c r="A166" s="8">
        <f>IF(B166&lt;&gt;"",ROWS($B$6:B166),"")</f>
        <v>161</v>
      </c>
      <c r="B166" s="1" t="s">
        <v>389</v>
      </c>
      <c r="C166" s="1" t="s">
        <v>390</v>
      </c>
      <c r="D166" s="1" t="s">
        <v>31</v>
      </c>
      <c r="E166" s="21">
        <v>11363.2</v>
      </c>
      <c r="F166" s="9">
        <v>1950</v>
      </c>
      <c r="G166" s="9">
        <v>11</v>
      </c>
      <c r="H166" s="10">
        <v>45012</v>
      </c>
      <c r="I166" s="11" t="s">
        <v>101</v>
      </c>
    </row>
    <row r="167" spans="1:9" x14ac:dyDescent="0.3">
      <c r="A167" s="8">
        <f>IF(B167&lt;&gt;"",ROWS($B$6:B167),"")</f>
        <v>162</v>
      </c>
      <c r="B167" s="1" t="s">
        <v>391</v>
      </c>
      <c r="C167" s="1" t="s">
        <v>392</v>
      </c>
      <c r="D167" s="1" t="s">
        <v>27</v>
      </c>
      <c r="E167" s="21">
        <v>11362.47</v>
      </c>
      <c r="F167" s="9">
        <v>1872</v>
      </c>
      <c r="G167" s="9">
        <v>21</v>
      </c>
      <c r="H167" s="10">
        <v>45044</v>
      </c>
      <c r="I167" s="11" t="s">
        <v>119</v>
      </c>
    </row>
    <row r="168" spans="1:9" x14ac:dyDescent="0.3">
      <c r="A168" s="8">
        <f>IF(B168&lt;&gt;"",ROWS($B$6:B168),"")</f>
        <v>163</v>
      </c>
      <c r="B168" s="1" t="s">
        <v>393</v>
      </c>
      <c r="C168" s="1" t="s">
        <v>394</v>
      </c>
      <c r="D168" s="1" t="s">
        <v>27</v>
      </c>
      <c r="E168" s="21">
        <v>11241</v>
      </c>
      <c r="F168" s="9">
        <v>1648</v>
      </c>
      <c r="G168" s="9">
        <v>14</v>
      </c>
      <c r="H168" s="10">
        <v>45275</v>
      </c>
      <c r="I168" s="11" t="s">
        <v>160</v>
      </c>
    </row>
    <row r="169" spans="1:9" x14ac:dyDescent="0.3">
      <c r="A169" s="8">
        <f>IF(B169&lt;&gt;"",ROWS($B$6:B169),"")</f>
        <v>164</v>
      </c>
      <c r="B169" s="1" t="s">
        <v>395</v>
      </c>
      <c r="C169" s="1" t="s">
        <v>396</v>
      </c>
      <c r="D169" s="1" t="s">
        <v>140</v>
      </c>
      <c r="E169" s="21">
        <v>11139.91</v>
      </c>
      <c r="F169" s="9">
        <v>1727</v>
      </c>
      <c r="G169" s="9">
        <v>12</v>
      </c>
      <c r="H169" s="10">
        <v>45226</v>
      </c>
      <c r="I169" s="11" t="s">
        <v>67</v>
      </c>
    </row>
    <row r="170" spans="1:9" x14ac:dyDescent="0.3">
      <c r="A170" s="8">
        <f>IF(B170&lt;&gt;"",ROWS($B$6:B170),"")</f>
        <v>165</v>
      </c>
      <c r="B170" s="1" t="s">
        <v>397</v>
      </c>
      <c r="C170" s="1" t="s">
        <v>398</v>
      </c>
      <c r="D170" s="1" t="s">
        <v>399</v>
      </c>
      <c r="E170" s="21">
        <v>11105</v>
      </c>
      <c r="F170" s="9">
        <v>3028</v>
      </c>
      <c r="G170" s="9">
        <v>1</v>
      </c>
      <c r="H170" s="10">
        <v>44716</v>
      </c>
      <c r="I170" s="11" t="s">
        <v>375</v>
      </c>
    </row>
    <row r="171" spans="1:9" x14ac:dyDescent="0.3">
      <c r="A171" s="8">
        <f>IF(B171&lt;&gt;"",ROWS($B$6:B171),"")</f>
        <v>166</v>
      </c>
      <c r="B171" s="1" t="s">
        <v>400</v>
      </c>
      <c r="C171" s="1" t="s">
        <v>401</v>
      </c>
      <c r="D171" s="1" t="s">
        <v>402</v>
      </c>
      <c r="E171" s="21">
        <v>11071.509999999997</v>
      </c>
      <c r="F171" s="9">
        <v>1958</v>
      </c>
      <c r="G171" s="9">
        <v>12</v>
      </c>
      <c r="H171" s="10">
        <v>45012</v>
      </c>
      <c r="I171" s="11" t="s">
        <v>101</v>
      </c>
    </row>
    <row r="172" spans="1:9" x14ac:dyDescent="0.3">
      <c r="A172" s="8">
        <f>IF(B172&lt;&gt;"",ROWS($B$6:B172),"")</f>
        <v>167</v>
      </c>
      <c r="B172" s="1" t="s">
        <v>403</v>
      </c>
      <c r="C172" s="1" t="s">
        <v>404</v>
      </c>
      <c r="D172" s="1" t="s">
        <v>27</v>
      </c>
      <c r="E172" s="21">
        <v>10995</v>
      </c>
      <c r="F172" s="9">
        <v>1718</v>
      </c>
      <c r="G172" s="9">
        <v>10</v>
      </c>
      <c r="H172" s="10">
        <v>45254</v>
      </c>
      <c r="I172" s="11" t="s">
        <v>160</v>
      </c>
    </row>
    <row r="173" spans="1:9" x14ac:dyDescent="0.3">
      <c r="A173" s="8">
        <f>IF(B173&lt;&gt;"",ROWS($B$6:B173),"")</f>
        <v>168</v>
      </c>
      <c r="B173" s="1" t="s">
        <v>405</v>
      </c>
      <c r="C173" s="1" t="s">
        <v>406</v>
      </c>
      <c r="D173" s="1" t="s">
        <v>37</v>
      </c>
      <c r="E173" s="21">
        <v>10609</v>
      </c>
      <c r="F173" s="9">
        <v>2049</v>
      </c>
      <c r="G173" s="9">
        <v>18</v>
      </c>
      <c r="H173" s="10">
        <v>45177</v>
      </c>
      <c r="I173" s="11" t="s">
        <v>160</v>
      </c>
    </row>
    <row r="174" spans="1:9" x14ac:dyDescent="0.3">
      <c r="A174" s="8">
        <f>IF(B174&lt;&gt;"",ROWS($B$6:B174),"")</f>
        <v>169</v>
      </c>
      <c r="B174" s="1" t="s">
        <v>407</v>
      </c>
      <c r="C174" s="1" t="s">
        <v>408</v>
      </c>
      <c r="D174" s="1" t="s">
        <v>27</v>
      </c>
      <c r="E174" s="21">
        <v>10595.1</v>
      </c>
      <c r="F174" s="9">
        <v>1615</v>
      </c>
      <c r="G174" s="9">
        <v>16</v>
      </c>
      <c r="H174" s="10">
        <v>45079</v>
      </c>
      <c r="I174" s="11" t="s">
        <v>119</v>
      </c>
    </row>
    <row r="175" spans="1:9" x14ac:dyDescent="0.3">
      <c r="A175" s="8">
        <f>IF(B175&lt;&gt;"",ROWS($B$6:B175),"")</f>
        <v>170</v>
      </c>
      <c r="B175" s="1" t="s">
        <v>409</v>
      </c>
      <c r="C175" s="1" t="s">
        <v>410</v>
      </c>
      <c r="D175" s="1" t="s">
        <v>191</v>
      </c>
      <c r="E175" s="21">
        <v>10502.25</v>
      </c>
      <c r="F175" s="9">
        <v>1749</v>
      </c>
      <c r="G175" s="9">
        <v>15</v>
      </c>
      <c r="H175" s="10">
        <v>45170</v>
      </c>
      <c r="I175" s="11" t="s">
        <v>275</v>
      </c>
    </row>
    <row r="176" spans="1:9" x14ac:dyDescent="0.3">
      <c r="A176" s="8">
        <f>IF(B176&lt;&gt;"",ROWS($B$6:B176),"")</f>
        <v>171</v>
      </c>
      <c r="B176" s="1" t="s">
        <v>411</v>
      </c>
      <c r="C176" s="1" t="s">
        <v>412</v>
      </c>
      <c r="D176" s="1" t="s">
        <v>27</v>
      </c>
      <c r="E176" s="21">
        <v>10457.879999999999</v>
      </c>
      <c r="F176" s="9">
        <v>2501</v>
      </c>
      <c r="G176" s="9">
        <v>4</v>
      </c>
      <c r="H176" s="10">
        <v>44890</v>
      </c>
      <c r="I176" s="11" t="s">
        <v>28</v>
      </c>
    </row>
    <row r="177" spans="1:9" x14ac:dyDescent="0.3">
      <c r="A177" s="8">
        <f>IF(B177&lt;&gt;"",ROWS($B$6:B177),"")</f>
        <v>172</v>
      </c>
      <c r="B177" s="1" t="s">
        <v>413</v>
      </c>
      <c r="C177" s="1" t="s">
        <v>414</v>
      </c>
      <c r="D177" s="1" t="s">
        <v>191</v>
      </c>
      <c r="E177" s="21">
        <v>10340</v>
      </c>
      <c r="F177" s="9">
        <v>2031</v>
      </c>
      <c r="G177" s="9">
        <v>19</v>
      </c>
      <c r="H177" s="10">
        <v>45205</v>
      </c>
      <c r="I177" s="11" t="s">
        <v>247</v>
      </c>
    </row>
    <row r="178" spans="1:9" x14ac:dyDescent="0.3">
      <c r="A178" s="8">
        <f>IF(B178&lt;&gt;"",ROWS($B$6:B178),"")</f>
        <v>173</v>
      </c>
      <c r="B178" s="1" t="s">
        <v>415</v>
      </c>
      <c r="C178" s="1" t="s">
        <v>416</v>
      </c>
      <c r="D178" s="1" t="s">
        <v>417</v>
      </c>
      <c r="E178" s="21">
        <v>10319.49</v>
      </c>
      <c r="F178" s="9">
        <v>1983</v>
      </c>
      <c r="G178" s="9">
        <v>7</v>
      </c>
      <c r="H178" s="10">
        <v>44932</v>
      </c>
      <c r="I178" s="11" t="s">
        <v>332</v>
      </c>
    </row>
    <row r="179" spans="1:9" x14ac:dyDescent="0.3">
      <c r="A179" s="8">
        <f>IF(B179&lt;&gt;"",ROWS($B$6:B179),"")</f>
        <v>174</v>
      </c>
      <c r="B179" s="1" t="s">
        <v>418</v>
      </c>
      <c r="C179" s="1" t="s">
        <v>419</v>
      </c>
      <c r="D179" s="1" t="s">
        <v>420</v>
      </c>
      <c r="E179" s="21">
        <v>10308.4</v>
      </c>
      <c r="F179" s="9">
        <v>1802</v>
      </c>
      <c r="G179" s="9">
        <v>15</v>
      </c>
      <c r="H179" s="10">
        <v>45065</v>
      </c>
      <c r="I179" s="11" t="s">
        <v>133</v>
      </c>
    </row>
    <row r="180" spans="1:9" x14ac:dyDescent="0.3">
      <c r="A180" s="8">
        <f>IF(B180&lt;&gt;"",ROWS($B$6:B180),"")</f>
        <v>175</v>
      </c>
      <c r="B180" s="1" t="s">
        <v>421</v>
      </c>
      <c r="C180" s="1" t="s">
        <v>422</v>
      </c>
      <c r="D180" s="1" t="s">
        <v>27</v>
      </c>
      <c r="E180" s="21">
        <v>9923.7900000000009</v>
      </c>
      <c r="F180" s="9">
        <v>1629</v>
      </c>
      <c r="G180" s="9">
        <v>12</v>
      </c>
      <c r="H180" s="10">
        <v>45191</v>
      </c>
      <c r="I180" s="11" t="s">
        <v>232</v>
      </c>
    </row>
    <row r="181" spans="1:9" x14ac:dyDescent="0.3">
      <c r="A181" s="8">
        <f>IF(B181&lt;&gt;"",ROWS($B$6:B181),"")</f>
        <v>176</v>
      </c>
      <c r="B181" s="1" t="s">
        <v>423</v>
      </c>
      <c r="C181" s="1" t="s">
        <v>423</v>
      </c>
      <c r="D181" s="1" t="s">
        <v>37</v>
      </c>
      <c r="E181" s="21">
        <v>9824.94</v>
      </c>
      <c r="F181" s="9">
        <v>1657</v>
      </c>
      <c r="G181" s="9">
        <v>7</v>
      </c>
      <c r="H181" s="10">
        <v>45248</v>
      </c>
      <c r="I181" s="11" t="s">
        <v>424</v>
      </c>
    </row>
    <row r="182" spans="1:9" x14ac:dyDescent="0.3">
      <c r="A182" s="8">
        <f>IF(B182&lt;&gt;"",ROWS($B$6:B182),"")</f>
        <v>177</v>
      </c>
      <c r="B182" s="1" t="s">
        <v>425</v>
      </c>
      <c r="C182" s="1" t="s">
        <v>426</v>
      </c>
      <c r="D182" s="1" t="s">
        <v>427</v>
      </c>
      <c r="E182" s="21">
        <v>9470</v>
      </c>
      <c r="F182" s="9">
        <v>1691</v>
      </c>
      <c r="G182" s="9">
        <v>8</v>
      </c>
      <c r="H182" s="10">
        <v>45135</v>
      </c>
      <c r="I182" s="11" t="s">
        <v>288</v>
      </c>
    </row>
    <row r="183" spans="1:9" x14ac:dyDescent="0.3">
      <c r="A183" s="8">
        <f>IF(B183&lt;&gt;"",ROWS($B$6:B183),"")</f>
        <v>178</v>
      </c>
      <c r="B183" s="1" t="s">
        <v>428</v>
      </c>
      <c r="C183" s="1" t="s">
        <v>428</v>
      </c>
      <c r="D183" s="1" t="s">
        <v>27</v>
      </c>
      <c r="E183" s="21">
        <v>9421.4000000000015</v>
      </c>
      <c r="F183" s="9">
        <v>1522</v>
      </c>
      <c r="G183" s="9">
        <v>9</v>
      </c>
      <c r="H183" s="10">
        <v>45072</v>
      </c>
      <c r="I183" s="11" t="s">
        <v>383</v>
      </c>
    </row>
    <row r="184" spans="1:9" x14ac:dyDescent="0.3">
      <c r="A184" s="8">
        <f>IF(B184&lt;&gt;"",ROWS($B$6:B184),"")</f>
        <v>179</v>
      </c>
      <c r="B184" s="1" t="s">
        <v>429</v>
      </c>
      <c r="C184" s="1" t="s">
        <v>429</v>
      </c>
      <c r="D184" s="1" t="s">
        <v>96</v>
      </c>
      <c r="E184" s="21">
        <v>9387</v>
      </c>
      <c r="F184" s="9">
        <v>1564</v>
      </c>
      <c r="G184" s="9">
        <v>18</v>
      </c>
      <c r="H184" s="10">
        <v>45058</v>
      </c>
      <c r="I184" s="11" t="s">
        <v>160</v>
      </c>
    </row>
    <row r="185" spans="1:9" x14ac:dyDescent="0.3">
      <c r="A185" s="8">
        <f>IF(B185&lt;&gt;"",ROWS($B$6:B185),"")</f>
        <v>180</v>
      </c>
      <c r="B185" s="1" t="s">
        <v>430</v>
      </c>
      <c r="C185" s="1" t="s">
        <v>431</v>
      </c>
      <c r="D185" s="1" t="s">
        <v>27</v>
      </c>
      <c r="E185" s="21">
        <v>9367.08</v>
      </c>
      <c r="F185" s="9">
        <v>1720</v>
      </c>
      <c r="G185" s="9">
        <v>16</v>
      </c>
      <c r="H185" s="10">
        <v>45093</v>
      </c>
      <c r="I185" s="11" t="s">
        <v>67</v>
      </c>
    </row>
    <row r="186" spans="1:9" x14ac:dyDescent="0.3">
      <c r="A186" s="8">
        <f>IF(B186&lt;&gt;"",ROWS($B$6:B186),"")</f>
        <v>181</v>
      </c>
      <c r="B186" s="1" t="s">
        <v>432</v>
      </c>
      <c r="C186" s="1" t="s">
        <v>433</v>
      </c>
      <c r="D186" s="1" t="s">
        <v>434</v>
      </c>
      <c r="E186" s="21">
        <v>8980</v>
      </c>
      <c r="F186" s="9">
        <v>1553</v>
      </c>
      <c r="G186" s="9">
        <v>5</v>
      </c>
      <c r="H186" s="10">
        <v>44855</v>
      </c>
      <c r="I186" s="11" t="s">
        <v>332</v>
      </c>
    </row>
    <row r="187" spans="1:9" x14ac:dyDescent="0.3">
      <c r="A187" s="8">
        <f>IF(B187&lt;&gt;"",ROWS($B$6:B187),"")</f>
        <v>182</v>
      </c>
      <c r="B187" s="1" t="s">
        <v>435</v>
      </c>
      <c r="C187" s="1" t="s">
        <v>436</v>
      </c>
      <c r="D187" s="1" t="s">
        <v>113</v>
      </c>
      <c r="E187" s="21">
        <v>8630</v>
      </c>
      <c r="F187" s="9">
        <v>1460</v>
      </c>
      <c r="G187" s="9">
        <v>8</v>
      </c>
      <c r="H187" s="10">
        <v>45121</v>
      </c>
      <c r="I187" s="11" t="s">
        <v>288</v>
      </c>
    </row>
    <row r="188" spans="1:9" x14ac:dyDescent="0.3">
      <c r="A188" s="8">
        <f>IF(B188&lt;&gt;"",ROWS($B$6:B188),"")</f>
        <v>183</v>
      </c>
      <c r="B188" s="1" t="s">
        <v>437</v>
      </c>
      <c r="C188" s="1" t="s">
        <v>437</v>
      </c>
      <c r="D188" s="1" t="s">
        <v>438</v>
      </c>
      <c r="E188" s="21">
        <v>8461.11</v>
      </c>
      <c r="F188" s="9">
        <v>1392</v>
      </c>
      <c r="G188" s="9">
        <v>10</v>
      </c>
      <c r="H188" s="10">
        <v>45030</v>
      </c>
      <c r="I188" s="11" t="s">
        <v>439</v>
      </c>
    </row>
    <row r="189" spans="1:9" x14ac:dyDescent="0.3">
      <c r="A189" s="8">
        <f>IF(B189&lt;&gt;"",ROWS($B$6:B189),"")</f>
        <v>184</v>
      </c>
      <c r="B189" s="1" t="s">
        <v>440</v>
      </c>
      <c r="C189" s="1" t="s">
        <v>441</v>
      </c>
      <c r="D189" s="1" t="s">
        <v>27</v>
      </c>
      <c r="E189" s="21">
        <v>8346.6299999999992</v>
      </c>
      <c r="F189" s="9">
        <v>1212</v>
      </c>
      <c r="G189" s="9">
        <v>8</v>
      </c>
      <c r="H189" s="10">
        <v>44960</v>
      </c>
      <c r="I189" s="11" t="s">
        <v>51</v>
      </c>
    </row>
    <row r="190" spans="1:9" x14ac:dyDescent="0.3">
      <c r="A190" s="8">
        <f>IF(B190&lt;&gt;"",ROWS($B$6:B190),"")</f>
        <v>185</v>
      </c>
      <c r="B190" s="1" t="s">
        <v>442</v>
      </c>
      <c r="C190" s="1" t="s">
        <v>443</v>
      </c>
      <c r="D190" s="1" t="s">
        <v>27</v>
      </c>
      <c r="E190" s="21">
        <v>8191.7</v>
      </c>
      <c r="F190" s="9">
        <v>1240</v>
      </c>
      <c r="G190" s="9">
        <v>13</v>
      </c>
      <c r="H190" s="10">
        <v>45268</v>
      </c>
      <c r="I190" s="11" t="s">
        <v>119</v>
      </c>
    </row>
    <row r="191" spans="1:9" x14ac:dyDescent="0.3">
      <c r="A191" s="8">
        <f>IF(B191&lt;&gt;"",ROWS($B$6:B191),"")</f>
        <v>186</v>
      </c>
      <c r="B191" s="1" t="s">
        <v>444</v>
      </c>
      <c r="C191" s="1" t="s">
        <v>445</v>
      </c>
      <c r="D191" s="1" t="s">
        <v>113</v>
      </c>
      <c r="E191" s="21">
        <v>8121.14</v>
      </c>
      <c r="F191" s="9">
        <v>1658</v>
      </c>
      <c r="G191" s="9">
        <v>11</v>
      </c>
      <c r="H191" s="10">
        <v>45023</v>
      </c>
      <c r="I191" s="11" t="s">
        <v>332</v>
      </c>
    </row>
    <row r="192" spans="1:9" x14ac:dyDescent="0.3">
      <c r="A192" s="8">
        <f>IF(B192&lt;&gt;"",ROWS($B$6:B192),"")</f>
        <v>187</v>
      </c>
      <c r="B192" s="1" t="s">
        <v>446</v>
      </c>
      <c r="C192" s="1" t="s">
        <v>447</v>
      </c>
      <c r="D192" s="1" t="s">
        <v>113</v>
      </c>
      <c r="E192" s="21">
        <v>8117.6</v>
      </c>
      <c r="F192" s="9">
        <v>1270</v>
      </c>
      <c r="G192" s="9">
        <v>5</v>
      </c>
      <c r="H192" s="10">
        <v>45156</v>
      </c>
      <c r="I192" s="11" t="s">
        <v>316</v>
      </c>
    </row>
    <row r="193" spans="1:9" x14ac:dyDescent="0.3">
      <c r="A193" s="8">
        <f>IF(B193&lt;&gt;"",ROWS($B$6:B193),"")</f>
        <v>188</v>
      </c>
      <c r="B193" s="1" t="s">
        <v>448</v>
      </c>
      <c r="C193" s="1" t="s">
        <v>449</v>
      </c>
      <c r="D193" s="1" t="s">
        <v>113</v>
      </c>
      <c r="E193" s="21">
        <v>7996.35</v>
      </c>
      <c r="F193" s="9">
        <v>1311</v>
      </c>
      <c r="G193" s="9">
        <v>16</v>
      </c>
      <c r="H193" s="10">
        <v>45030</v>
      </c>
      <c r="I193" s="11" t="s">
        <v>133</v>
      </c>
    </row>
    <row r="194" spans="1:9" x14ac:dyDescent="0.3">
      <c r="A194" s="8">
        <f>IF(B194&lt;&gt;"",ROWS($B$6:B194),"")</f>
        <v>189</v>
      </c>
      <c r="B194" s="1" t="s">
        <v>450</v>
      </c>
      <c r="C194" s="1" t="s">
        <v>451</v>
      </c>
      <c r="D194" s="1" t="s">
        <v>27</v>
      </c>
      <c r="E194" s="21">
        <v>7674.4000000000005</v>
      </c>
      <c r="F194" s="9">
        <v>1258</v>
      </c>
      <c r="G194" s="9">
        <v>13</v>
      </c>
      <c r="H194" s="10">
        <v>45037</v>
      </c>
      <c r="I194" s="11" t="s">
        <v>119</v>
      </c>
    </row>
    <row r="195" spans="1:9" x14ac:dyDescent="0.3">
      <c r="A195" s="8">
        <f>IF(B195&lt;&gt;"",ROWS($B$6:B195),"")</f>
        <v>190</v>
      </c>
      <c r="B195" s="1" t="s">
        <v>452</v>
      </c>
      <c r="C195" s="1" t="s">
        <v>453</v>
      </c>
      <c r="D195" s="1" t="s">
        <v>454</v>
      </c>
      <c r="E195" s="21">
        <v>7652</v>
      </c>
      <c r="F195" s="9">
        <v>2067</v>
      </c>
      <c r="G195" s="9">
        <v>1</v>
      </c>
      <c r="H195" s="10">
        <v>44894</v>
      </c>
      <c r="I195" s="11" t="s">
        <v>455</v>
      </c>
    </row>
    <row r="196" spans="1:9" x14ac:dyDescent="0.3">
      <c r="A196" s="8">
        <f>IF(B196&lt;&gt;"",ROWS($B$6:B196),"")</f>
        <v>191</v>
      </c>
      <c r="B196" s="1" t="s">
        <v>456</v>
      </c>
      <c r="C196" s="1" t="s">
        <v>457</v>
      </c>
      <c r="D196" s="1" t="s">
        <v>458</v>
      </c>
      <c r="E196" s="21">
        <v>7606</v>
      </c>
      <c r="F196" s="9">
        <v>1140</v>
      </c>
      <c r="G196" s="9">
        <v>9</v>
      </c>
      <c r="H196" s="10">
        <v>44967</v>
      </c>
      <c r="I196" s="11" t="s">
        <v>160</v>
      </c>
    </row>
    <row r="197" spans="1:9" x14ac:dyDescent="0.3">
      <c r="A197" s="8">
        <f>IF(B197&lt;&gt;"",ROWS($B$6:B197),"")</f>
        <v>192</v>
      </c>
      <c r="B197" s="1" t="s">
        <v>459</v>
      </c>
      <c r="C197" s="1" t="s">
        <v>460</v>
      </c>
      <c r="D197" s="1" t="s">
        <v>461</v>
      </c>
      <c r="E197" s="21">
        <v>7346.0499999999993</v>
      </c>
      <c r="F197" s="9">
        <v>1773</v>
      </c>
      <c r="G197" s="9">
        <v>8</v>
      </c>
      <c r="H197" s="10">
        <v>45072</v>
      </c>
      <c r="I197" s="11" t="s">
        <v>316</v>
      </c>
    </row>
    <row r="198" spans="1:9" x14ac:dyDescent="0.3">
      <c r="A198" s="8">
        <f>IF(B198&lt;&gt;"",ROWS($B$6:B198),"")</f>
        <v>193</v>
      </c>
      <c r="B198" s="1" t="s">
        <v>462</v>
      </c>
      <c r="C198" s="1" t="s">
        <v>463</v>
      </c>
      <c r="D198" s="1" t="s">
        <v>464</v>
      </c>
      <c r="E198" s="21">
        <v>7255</v>
      </c>
      <c r="F198" s="9">
        <v>1340</v>
      </c>
      <c r="G198" s="9">
        <v>5</v>
      </c>
      <c r="H198" s="10">
        <v>44896</v>
      </c>
      <c r="I198" s="11" t="s">
        <v>465</v>
      </c>
    </row>
    <row r="199" spans="1:9" x14ac:dyDescent="0.3">
      <c r="A199" s="8">
        <f>IF(B199&lt;&gt;"",ROWS($B$6:B199),"")</f>
        <v>194</v>
      </c>
      <c r="B199" s="1" t="s">
        <v>466</v>
      </c>
      <c r="C199" s="1" t="s">
        <v>467</v>
      </c>
      <c r="D199" s="1" t="s">
        <v>89</v>
      </c>
      <c r="E199" s="21">
        <v>6999</v>
      </c>
      <c r="F199" s="9">
        <v>1129</v>
      </c>
      <c r="G199" s="9">
        <v>10</v>
      </c>
      <c r="H199" s="10">
        <v>45212</v>
      </c>
      <c r="I199" s="11" t="s">
        <v>160</v>
      </c>
    </row>
    <row r="200" spans="1:9" x14ac:dyDescent="0.3">
      <c r="A200" s="8">
        <f>IF(B200&lt;&gt;"",ROWS($B$6:B200),"")</f>
        <v>195</v>
      </c>
      <c r="B200" s="1" t="s">
        <v>468</v>
      </c>
      <c r="C200" s="1" t="s">
        <v>468</v>
      </c>
      <c r="D200" s="1" t="s">
        <v>469</v>
      </c>
      <c r="E200" s="21">
        <v>6883.4400000000005</v>
      </c>
      <c r="F200" s="9">
        <v>1240</v>
      </c>
      <c r="G200" s="9">
        <v>23</v>
      </c>
      <c r="H200" s="10">
        <v>45012</v>
      </c>
      <c r="I200" s="11" t="s">
        <v>101</v>
      </c>
    </row>
    <row r="201" spans="1:9" x14ac:dyDescent="0.3">
      <c r="A201" s="8">
        <f>IF(B201&lt;&gt;"",ROWS($B$6:B201),"")</f>
        <v>196</v>
      </c>
      <c r="B201" s="1" t="s">
        <v>470</v>
      </c>
      <c r="C201" s="1" t="s">
        <v>471</v>
      </c>
      <c r="D201" s="1" t="s">
        <v>27</v>
      </c>
      <c r="E201" s="21">
        <v>6161.71</v>
      </c>
      <c r="F201" s="9">
        <v>964</v>
      </c>
      <c r="G201" s="9">
        <v>12</v>
      </c>
      <c r="H201" s="10">
        <v>45149</v>
      </c>
      <c r="I201" s="11" t="s">
        <v>232</v>
      </c>
    </row>
    <row r="202" spans="1:9" x14ac:dyDescent="0.3">
      <c r="A202" s="8">
        <f>IF(B202&lt;&gt;"",ROWS($B$6:B202),"")</f>
        <v>197</v>
      </c>
      <c r="B202" s="1" t="s">
        <v>472</v>
      </c>
      <c r="C202" s="1" t="s">
        <v>473</v>
      </c>
      <c r="D202" s="1" t="s">
        <v>474</v>
      </c>
      <c r="E202" s="21">
        <v>6150</v>
      </c>
      <c r="F202" s="9">
        <v>938</v>
      </c>
      <c r="G202" s="9">
        <v>8</v>
      </c>
      <c r="H202" s="10">
        <v>45282</v>
      </c>
      <c r="I202" s="11" t="s">
        <v>288</v>
      </c>
    </row>
    <row r="203" spans="1:9" x14ac:dyDescent="0.3">
      <c r="A203" s="8">
        <f>IF(B203&lt;&gt;"",ROWS($B$6:B203),"")</f>
        <v>198</v>
      </c>
      <c r="B203" s="1" t="s">
        <v>475</v>
      </c>
      <c r="C203" s="1" t="s">
        <v>475</v>
      </c>
      <c r="D203" s="1" t="s">
        <v>37</v>
      </c>
      <c r="E203" s="21">
        <v>6086.82</v>
      </c>
      <c r="F203" s="9">
        <v>1707</v>
      </c>
      <c r="G203" s="9">
        <v>3</v>
      </c>
      <c r="H203" s="10">
        <v>44659</v>
      </c>
      <c r="I203" s="11" t="s">
        <v>67</v>
      </c>
    </row>
    <row r="204" spans="1:9" x14ac:dyDescent="0.3">
      <c r="A204" s="8">
        <f>IF(B204&lt;&gt;"",ROWS($B$6:B204),"")</f>
        <v>199</v>
      </c>
      <c r="B204" s="1" t="s">
        <v>476</v>
      </c>
      <c r="C204" s="1" t="s">
        <v>477</v>
      </c>
      <c r="D204" s="1" t="s">
        <v>478</v>
      </c>
      <c r="E204" s="21">
        <v>5898.55</v>
      </c>
      <c r="F204" s="9">
        <v>1213</v>
      </c>
      <c r="G204" s="9">
        <v>7</v>
      </c>
      <c r="H204" s="10">
        <v>44939</v>
      </c>
      <c r="I204" s="11" t="s">
        <v>332</v>
      </c>
    </row>
    <row r="205" spans="1:9" x14ac:dyDescent="0.3">
      <c r="A205" s="8">
        <f>IF(B205&lt;&gt;"",ROWS($B$6:B205),"")</f>
        <v>200</v>
      </c>
      <c r="B205" s="1" t="s">
        <v>479</v>
      </c>
      <c r="C205" s="1" t="s">
        <v>480</v>
      </c>
      <c r="D205" s="1" t="s">
        <v>191</v>
      </c>
      <c r="E205" s="21">
        <v>5896.8</v>
      </c>
      <c r="F205" s="9">
        <v>1448</v>
      </c>
      <c r="G205" s="9">
        <v>8</v>
      </c>
      <c r="H205" s="10">
        <v>44967</v>
      </c>
      <c r="I205" s="11" t="s">
        <v>316</v>
      </c>
    </row>
    <row r="206" spans="1:9" x14ac:dyDescent="0.3">
      <c r="A206" s="8">
        <f>IF(B206&lt;&gt;"",ROWS($B$6:B206),"")</f>
        <v>201</v>
      </c>
      <c r="B206" s="1" t="s">
        <v>481</v>
      </c>
      <c r="C206" s="1" t="s">
        <v>481</v>
      </c>
      <c r="D206" s="1" t="s">
        <v>37</v>
      </c>
      <c r="E206" s="21">
        <v>5588.9000000000005</v>
      </c>
      <c r="F206" s="9">
        <v>1163</v>
      </c>
      <c r="G206" s="9">
        <v>7</v>
      </c>
      <c r="H206" s="10">
        <v>44951</v>
      </c>
      <c r="I206" s="11" t="s">
        <v>482</v>
      </c>
    </row>
    <row r="207" spans="1:9" x14ac:dyDescent="0.3">
      <c r="A207" s="8">
        <f>IF(B207&lt;&gt;"",ROWS($B$6:B207),"")</f>
        <v>202</v>
      </c>
      <c r="B207" s="1" t="s">
        <v>483</v>
      </c>
      <c r="C207" s="1" t="s">
        <v>484</v>
      </c>
      <c r="D207" s="1" t="s">
        <v>96</v>
      </c>
      <c r="E207" s="21">
        <v>5532.03</v>
      </c>
      <c r="F207" s="9">
        <v>1316</v>
      </c>
      <c r="G207" s="9">
        <v>10</v>
      </c>
      <c r="H207" s="10">
        <v>45191</v>
      </c>
      <c r="I207" s="11" t="s">
        <v>316</v>
      </c>
    </row>
    <row r="208" spans="1:9" x14ac:dyDescent="0.3">
      <c r="A208" s="8">
        <f>IF(B208&lt;&gt;"",ROWS($B$6:B208),"")</f>
        <v>203</v>
      </c>
      <c r="B208" s="1" t="s">
        <v>485</v>
      </c>
      <c r="C208" s="1" t="s">
        <v>486</v>
      </c>
      <c r="D208" s="1" t="s">
        <v>487</v>
      </c>
      <c r="E208" s="21">
        <v>5365</v>
      </c>
      <c r="F208" s="9">
        <v>1240</v>
      </c>
      <c r="G208" s="9">
        <v>8</v>
      </c>
      <c r="H208" s="10">
        <v>45268</v>
      </c>
      <c r="I208" s="11" t="s">
        <v>332</v>
      </c>
    </row>
    <row r="209" spans="1:9" x14ac:dyDescent="0.3">
      <c r="A209" s="8">
        <f>IF(B209&lt;&gt;"",ROWS($B$6:B209),"")</f>
        <v>204</v>
      </c>
      <c r="B209" s="1" t="s">
        <v>488</v>
      </c>
      <c r="C209" s="1" t="s">
        <v>489</v>
      </c>
      <c r="D209" s="1" t="s">
        <v>96</v>
      </c>
      <c r="E209" s="21">
        <v>5321.61</v>
      </c>
      <c r="F209" s="9">
        <v>812</v>
      </c>
      <c r="G209" s="9">
        <v>14</v>
      </c>
      <c r="H209" s="10">
        <v>45079</v>
      </c>
      <c r="I209" s="11" t="s">
        <v>133</v>
      </c>
    </row>
    <row r="210" spans="1:9" x14ac:dyDescent="0.3">
      <c r="A210" s="8">
        <f>IF(B210&lt;&gt;"",ROWS($B$6:B210),"")</f>
        <v>205</v>
      </c>
      <c r="B210" s="1" t="s">
        <v>490</v>
      </c>
      <c r="C210" s="1" t="s">
        <v>491</v>
      </c>
      <c r="D210" s="1" t="s">
        <v>454</v>
      </c>
      <c r="E210" s="21">
        <v>4980.25</v>
      </c>
      <c r="F210" s="9">
        <v>1332</v>
      </c>
      <c r="G210" s="9">
        <v>1</v>
      </c>
      <c r="H210" s="10">
        <v>42654</v>
      </c>
      <c r="I210" s="11" t="s">
        <v>375</v>
      </c>
    </row>
    <row r="211" spans="1:9" x14ac:dyDescent="0.3">
      <c r="A211" s="8">
        <f>IF(B211&lt;&gt;"",ROWS($B$6:B211),"")</f>
        <v>206</v>
      </c>
      <c r="B211" s="1" t="s">
        <v>24</v>
      </c>
      <c r="C211" s="1" t="s">
        <v>492</v>
      </c>
      <c r="D211" s="1" t="s">
        <v>493</v>
      </c>
      <c r="E211" s="21">
        <v>4952.1499999999996</v>
      </c>
      <c r="F211" s="9">
        <v>961</v>
      </c>
      <c r="G211" s="9">
        <v>15</v>
      </c>
      <c r="H211" s="10">
        <v>44939</v>
      </c>
      <c r="I211" s="11" t="s">
        <v>494</v>
      </c>
    </row>
    <row r="212" spans="1:9" x14ac:dyDescent="0.3">
      <c r="A212" s="8">
        <f>IF(B212&lt;&gt;"",ROWS($B$6:B212),"")</f>
        <v>207</v>
      </c>
      <c r="B212" s="1" t="s">
        <v>495</v>
      </c>
      <c r="C212" s="1" t="s">
        <v>495</v>
      </c>
      <c r="D212" s="1" t="s">
        <v>37</v>
      </c>
      <c r="E212" s="21">
        <v>4734.96</v>
      </c>
      <c r="F212" s="9">
        <v>722</v>
      </c>
      <c r="G212" s="9">
        <v>4</v>
      </c>
      <c r="H212" s="10">
        <v>45213</v>
      </c>
      <c r="I212" s="11" t="s">
        <v>496</v>
      </c>
    </row>
    <row r="213" spans="1:9" x14ac:dyDescent="0.3">
      <c r="A213" s="8">
        <f>IF(B213&lt;&gt;"",ROWS($B$6:B213),"")</f>
        <v>208</v>
      </c>
      <c r="B213" s="1" t="s">
        <v>497</v>
      </c>
      <c r="C213" s="1" t="s">
        <v>498</v>
      </c>
      <c r="D213" s="1" t="s">
        <v>280</v>
      </c>
      <c r="E213" s="21">
        <v>4606</v>
      </c>
      <c r="F213" s="9">
        <v>1191</v>
      </c>
      <c r="G213" s="9">
        <v>5</v>
      </c>
      <c r="H213" s="10">
        <v>44911</v>
      </c>
      <c r="I213" s="11" t="s">
        <v>160</v>
      </c>
    </row>
    <row r="214" spans="1:9" x14ac:dyDescent="0.3">
      <c r="A214" s="8">
        <f>IF(B214&lt;&gt;"",ROWS($B$6:B214),"")</f>
        <v>209</v>
      </c>
      <c r="B214" s="1" t="s">
        <v>499</v>
      </c>
      <c r="C214" s="1" t="s">
        <v>500</v>
      </c>
      <c r="D214" s="1" t="s">
        <v>113</v>
      </c>
      <c r="E214" s="21">
        <v>4538</v>
      </c>
      <c r="F214" s="9">
        <v>1084</v>
      </c>
      <c r="G214" s="9">
        <v>21</v>
      </c>
      <c r="H214" s="10">
        <v>44967</v>
      </c>
      <c r="I214" s="11" t="s">
        <v>288</v>
      </c>
    </row>
    <row r="215" spans="1:9" x14ac:dyDescent="0.3">
      <c r="A215" s="8">
        <f>IF(B215&lt;&gt;"",ROWS($B$6:B215),"")</f>
        <v>210</v>
      </c>
      <c r="B215" s="1" t="s">
        <v>501</v>
      </c>
      <c r="C215" s="1" t="s">
        <v>502</v>
      </c>
      <c r="D215" s="1" t="s">
        <v>27</v>
      </c>
      <c r="E215" s="21">
        <v>4323.72</v>
      </c>
      <c r="F215" s="9">
        <v>669</v>
      </c>
      <c r="G215" s="9">
        <v>12</v>
      </c>
      <c r="H215" s="10">
        <v>45212</v>
      </c>
      <c r="I215" s="11" t="s">
        <v>232</v>
      </c>
    </row>
    <row r="216" spans="1:9" x14ac:dyDescent="0.3">
      <c r="A216" s="8">
        <f>IF(B216&lt;&gt;"",ROWS($B$6:B216),"")</f>
        <v>211</v>
      </c>
      <c r="B216" s="1" t="s">
        <v>503</v>
      </c>
      <c r="C216" s="1" t="s">
        <v>504</v>
      </c>
      <c r="D216" s="1" t="s">
        <v>113</v>
      </c>
      <c r="E216" s="21">
        <v>4293</v>
      </c>
      <c r="F216" s="9">
        <v>927</v>
      </c>
      <c r="G216" s="9">
        <v>10</v>
      </c>
      <c r="H216" s="10">
        <v>45177</v>
      </c>
      <c r="I216" s="11" t="s">
        <v>332</v>
      </c>
    </row>
    <row r="217" spans="1:9" x14ac:dyDescent="0.3">
      <c r="A217" s="8">
        <f>IF(B217&lt;&gt;"",ROWS($B$6:B217),"")</f>
        <v>212</v>
      </c>
      <c r="B217" s="1" t="s">
        <v>505</v>
      </c>
      <c r="C217" s="1" t="s">
        <v>505</v>
      </c>
      <c r="D217" s="1" t="s">
        <v>254</v>
      </c>
      <c r="E217" s="21">
        <v>4292.1400000000003</v>
      </c>
      <c r="F217" s="9">
        <v>493</v>
      </c>
      <c r="G217" s="9">
        <v>5</v>
      </c>
      <c r="H217" s="10">
        <v>44981</v>
      </c>
      <c r="I217" s="11" t="s">
        <v>506</v>
      </c>
    </row>
    <row r="218" spans="1:9" x14ac:dyDescent="0.3">
      <c r="A218" s="8">
        <f>IF(B218&lt;&gt;"",ROWS($B$6:B218),"")</f>
        <v>213</v>
      </c>
      <c r="B218" s="1" t="s">
        <v>507</v>
      </c>
      <c r="C218" s="1" t="s">
        <v>507</v>
      </c>
      <c r="D218" s="1" t="s">
        <v>508</v>
      </c>
      <c r="E218" s="21">
        <v>4098</v>
      </c>
      <c r="F218" s="9">
        <v>687</v>
      </c>
      <c r="G218" s="9">
        <v>8</v>
      </c>
      <c r="H218" s="10">
        <v>45261</v>
      </c>
      <c r="I218" s="11" t="s">
        <v>332</v>
      </c>
    </row>
    <row r="219" spans="1:9" x14ac:dyDescent="0.3">
      <c r="A219" s="8">
        <f>IF(B219&lt;&gt;"",ROWS($B$6:B219),"")</f>
        <v>214</v>
      </c>
      <c r="B219" s="1" t="s">
        <v>509</v>
      </c>
      <c r="C219" s="1" t="s">
        <v>510</v>
      </c>
      <c r="D219" s="1" t="s">
        <v>113</v>
      </c>
      <c r="E219" s="21">
        <v>4074.7</v>
      </c>
      <c r="F219" s="9">
        <v>720</v>
      </c>
      <c r="G219" s="9">
        <v>18</v>
      </c>
      <c r="H219" s="10">
        <v>45051</v>
      </c>
      <c r="I219" s="11" t="s">
        <v>101</v>
      </c>
    </row>
    <row r="220" spans="1:9" x14ac:dyDescent="0.3">
      <c r="A220" s="8">
        <f>IF(B220&lt;&gt;"",ROWS($B$6:B220),"")</f>
        <v>215</v>
      </c>
      <c r="B220" s="1" t="s">
        <v>511</v>
      </c>
      <c r="C220" s="1" t="s">
        <v>512</v>
      </c>
      <c r="D220" s="1" t="s">
        <v>188</v>
      </c>
      <c r="E220" s="21">
        <v>3945.5</v>
      </c>
      <c r="F220" s="9">
        <v>624</v>
      </c>
      <c r="G220" s="9">
        <v>7</v>
      </c>
      <c r="H220" s="10">
        <v>45044</v>
      </c>
      <c r="I220" s="11" t="s">
        <v>383</v>
      </c>
    </row>
    <row r="221" spans="1:9" x14ac:dyDescent="0.3">
      <c r="A221" s="8">
        <f>IF(B221&lt;&gt;"",ROWS($B$6:B221),"")</f>
        <v>216</v>
      </c>
      <c r="B221" s="1" t="s">
        <v>513</v>
      </c>
      <c r="C221" s="1" t="s">
        <v>514</v>
      </c>
      <c r="D221" s="1" t="s">
        <v>27</v>
      </c>
      <c r="E221" s="21">
        <v>3897.94</v>
      </c>
      <c r="F221" s="9">
        <v>599</v>
      </c>
      <c r="G221" s="9">
        <v>12</v>
      </c>
      <c r="H221" s="10">
        <v>45086</v>
      </c>
      <c r="I221" s="11" t="s">
        <v>275</v>
      </c>
    </row>
    <row r="222" spans="1:9" x14ac:dyDescent="0.3">
      <c r="A222" s="8">
        <f>IF(B222&lt;&gt;"",ROWS($B$6:B222),"")</f>
        <v>217</v>
      </c>
      <c r="B222" s="1" t="s">
        <v>515</v>
      </c>
      <c r="C222" s="1" t="s">
        <v>516</v>
      </c>
      <c r="D222" s="1" t="s">
        <v>438</v>
      </c>
      <c r="E222" s="21">
        <v>3857.16</v>
      </c>
      <c r="F222" s="9">
        <v>874</v>
      </c>
      <c r="G222" s="9">
        <v>10</v>
      </c>
      <c r="H222" s="10">
        <v>45135</v>
      </c>
      <c r="I222" s="11" t="s">
        <v>247</v>
      </c>
    </row>
    <row r="223" spans="1:9" x14ac:dyDescent="0.3">
      <c r="A223" s="8">
        <f>IF(B223&lt;&gt;"",ROWS($B$6:B223),"")</f>
        <v>218</v>
      </c>
      <c r="B223" s="1" t="s">
        <v>517</v>
      </c>
      <c r="C223" s="1" t="s">
        <v>518</v>
      </c>
      <c r="D223" s="1" t="s">
        <v>27</v>
      </c>
      <c r="E223" s="21">
        <v>3842.6000000000004</v>
      </c>
      <c r="F223" s="9">
        <v>868</v>
      </c>
      <c r="G223" s="9">
        <v>8</v>
      </c>
      <c r="H223" s="10">
        <v>45058</v>
      </c>
      <c r="I223" s="11" t="s">
        <v>332</v>
      </c>
    </row>
    <row r="224" spans="1:9" x14ac:dyDescent="0.3">
      <c r="A224" s="8">
        <f>IF(B224&lt;&gt;"",ROWS($B$6:B224),"")</f>
        <v>219</v>
      </c>
      <c r="B224" s="1" t="s">
        <v>519</v>
      </c>
      <c r="C224" s="1" t="s">
        <v>520</v>
      </c>
      <c r="D224" s="1" t="s">
        <v>27</v>
      </c>
      <c r="E224" s="21">
        <v>3812.7200000000003</v>
      </c>
      <c r="F224" s="9">
        <v>1270</v>
      </c>
      <c r="G224" s="9">
        <v>3</v>
      </c>
      <c r="H224" s="10">
        <v>44743</v>
      </c>
      <c r="I224" s="11" t="s">
        <v>35</v>
      </c>
    </row>
    <row r="225" spans="1:9" x14ac:dyDescent="0.3">
      <c r="A225" s="8">
        <f>IF(B225&lt;&gt;"",ROWS($B$6:B225),"")</f>
        <v>220</v>
      </c>
      <c r="B225" s="1" t="s">
        <v>521</v>
      </c>
      <c r="C225" s="1" t="s">
        <v>522</v>
      </c>
      <c r="D225" s="1" t="s">
        <v>523</v>
      </c>
      <c r="E225" s="21">
        <v>3746.4</v>
      </c>
      <c r="F225" s="9">
        <v>722</v>
      </c>
      <c r="G225" s="9">
        <v>5</v>
      </c>
      <c r="H225" s="10">
        <v>44967</v>
      </c>
      <c r="I225" s="11" t="s">
        <v>332</v>
      </c>
    </row>
    <row r="226" spans="1:9" x14ac:dyDescent="0.3">
      <c r="A226" s="8">
        <f>IF(B226&lt;&gt;"",ROWS($B$6:B226),"")</f>
        <v>221</v>
      </c>
      <c r="B226" s="1" t="s">
        <v>524</v>
      </c>
      <c r="C226" s="1" t="s">
        <v>525</v>
      </c>
      <c r="D226" s="1" t="s">
        <v>526</v>
      </c>
      <c r="E226" s="21">
        <v>3648.6</v>
      </c>
      <c r="F226" s="9">
        <v>829</v>
      </c>
      <c r="G226" s="9">
        <v>5</v>
      </c>
      <c r="H226" s="10">
        <v>44988</v>
      </c>
      <c r="I226" s="11" t="s">
        <v>332</v>
      </c>
    </row>
    <row r="227" spans="1:9" x14ac:dyDescent="0.3">
      <c r="A227" s="8">
        <f>IF(B227&lt;&gt;"",ROWS($B$6:B227),"")</f>
        <v>222</v>
      </c>
      <c r="B227" s="1" t="s">
        <v>527</v>
      </c>
      <c r="C227" s="1" t="s">
        <v>528</v>
      </c>
      <c r="D227" s="1" t="s">
        <v>529</v>
      </c>
      <c r="E227" s="21">
        <v>3612.85</v>
      </c>
      <c r="F227" s="9">
        <v>652</v>
      </c>
      <c r="G227" s="9">
        <v>7</v>
      </c>
      <c r="H227" s="10">
        <v>44932</v>
      </c>
      <c r="I227" s="11" t="s">
        <v>465</v>
      </c>
    </row>
    <row r="228" spans="1:9" x14ac:dyDescent="0.3">
      <c r="A228" s="8">
        <f>IF(B228&lt;&gt;"",ROWS($B$6:B228),"")</f>
        <v>223</v>
      </c>
      <c r="B228" s="1" t="s">
        <v>530</v>
      </c>
      <c r="C228" s="1" t="s">
        <v>531</v>
      </c>
      <c r="D228" s="1" t="s">
        <v>532</v>
      </c>
      <c r="E228" s="21">
        <v>3579.21</v>
      </c>
      <c r="F228" s="9">
        <v>991</v>
      </c>
      <c r="G228" s="9">
        <v>9</v>
      </c>
      <c r="H228" s="10">
        <v>45275</v>
      </c>
      <c r="I228" s="11" t="s">
        <v>533</v>
      </c>
    </row>
    <row r="229" spans="1:9" x14ac:dyDescent="0.3">
      <c r="A229" s="8">
        <f>IF(B229&lt;&gt;"",ROWS($B$6:B229),"")</f>
        <v>224</v>
      </c>
      <c r="B229" s="1" t="s">
        <v>534</v>
      </c>
      <c r="C229" s="1" t="s">
        <v>535</v>
      </c>
      <c r="D229" s="1" t="s">
        <v>536</v>
      </c>
      <c r="E229" s="21">
        <v>3567</v>
      </c>
      <c r="F229" s="9">
        <v>984</v>
      </c>
      <c r="G229" s="9">
        <v>1</v>
      </c>
      <c r="H229" s="10">
        <v>44080</v>
      </c>
      <c r="I229" s="11" t="s">
        <v>375</v>
      </c>
    </row>
    <row r="230" spans="1:9" x14ac:dyDescent="0.3">
      <c r="A230" s="8">
        <f>IF(B230&lt;&gt;"",ROWS($B$6:B230),"")</f>
        <v>225</v>
      </c>
      <c r="B230" s="1" t="s">
        <v>537</v>
      </c>
      <c r="C230" s="1" t="s">
        <v>538</v>
      </c>
      <c r="D230" s="1" t="s">
        <v>27</v>
      </c>
      <c r="E230" s="21">
        <v>3560.14</v>
      </c>
      <c r="F230" s="9">
        <v>1132</v>
      </c>
      <c r="G230" s="9">
        <v>2</v>
      </c>
      <c r="H230" s="10">
        <v>44771</v>
      </c>
      <c r="I230" s="11" t="s">
        <v>32</v>
      </c>
    </row>
    <row r="231" spans="1:9" x14ac:dyDescent="0.3">
      <c r="A231" s="8">
        <f>IF(B231&lt;&gt;"",ROWS($B$6:B231),"")</f>
        <v>226</v>
      </c>
      <c r="B231" s="1" t="s">
        <v>539</v>
      </c>
      <c r="C231" s="1" t="s">
        <v>540</v>
      </c>
      <c r="D231" s="1" t="s">
        <v>541</v>
      </c>
      <c r="E231" s="21">
        <v>3552</v>
      </c>
      <c r="F231" s="9">
        <v>822</v>
      </c>
      <c r="G231" s="9">
        <v>21</v>
      </c>
      <c r="H231" s="10">
        <v>44981</v>
      </c>
      <c r="I231" s="11" t="s">
        <v>288</v>
      </c>
    </row>
    <row r="232" spans="1:9" x14ac:dyDescent="0.3">
      <c r="A232" s="8">
        <f>IF(B232&lt;&gt;"",ROWS($B$6:B232),"")</f>
        <v>227</v>
      </c>
      <c r="B232" s="1" t="s">
        <v>542</v>
      </c>
      <c r="C232" s="1" t="s">
        <v>543</v>
      </c>
      <c r="D232" s="1" t="s">
        <v>191</v>
      </c>
      <c r="E232" s="21">
        <v>3498</v>
      </c>
      <c r="F232" s="9">
        <v>1078</v>
      </c>
      <c r="G232" s="9">
        <v>1</v>
      </c>
      <c r="H232" s="10">
        <v>44112</v>
      </c>
      <c r="I232" s="11" t="s">
        <v>455</v>
      </c>
    </row>
    <row r="233" spans="1:9" x14ac:dyDescent="0.3">
      <c r="A233" s="8">
        <f>IF(B233&lt;&gt;"",ROWS($B$6:B233),"")</f>
        <v>228</v>
      </c>
      <c r="B233" s="1" t="s">
        <v>544</v>
      </c>
      <c r="C233" s="1" t="s">
        <v>545</v>
      </c>
      <c r="D233" s="1" t="s">
        <v>191</v>
      </c>
      <c r="E233" s="21">
        <v>3446</v>
      </c>
      <c r="F233" s="9">
        <v>525</v>
      </c>
      <c r="G233" s="9">
        <v>8</v>
      </c>
      <c r="H233" s="10">
        <v>45121</v>
      </c>
      <c r="I233" s="11" t="s">
        <v>332</v>
      </c>
    </row>
    <row r="234" spans="1:9" x14ac:dyDescent="0.3">
      <c r="A234" s="8">
        <f>IF(B234&lt;&gt;"",ROWS($B$6:B234),"")</f>
        <v>229</v>
      </c>
      <c r="B234" s="1" t="s">
        <v>546</v>
      </c>
      <c r="C234" s="1" t="s">
        <v>546</v>
      </c>
      <c r="D234" s="1" t="s">
        <v>113</v>
      </c>
      <c r="E234" s="21">
        <v>3437.66</v>
      </c>
      <c r="F234" s="9">
        <v>734</v>
      </c>
      <c r="G234" s="9">
        <v>6</v>
      </c>
      <c r="H234" s="10">
        <v>45072</v>
      </c>
      <c r="I234" s="11" t="s">
        <v>288</v>
      </c>
    </row>
    <row r="235" spans="1:9" x14ac:dyDescent="0.3">
      <c r="A235" s="8">
        <f>IF(B235&lt;&gt;"",ROWS($B$6:B235),"")</f>
        <v>230</v>
      </c>
      <c r="B235" s="1" t="s">
        <v>547</v>
      </c>
      <c r="C235" s="1" t="s">
        <v>548</v>
      </c>
      <c r="D235" s="1" t="s">
        <v>27</v>
      </c>
      <c r="E235" s="21">
        <v>3258.39</v>
      </c>
      <c r="F235" s="9">
        <v>1314</v>
      </c>
      <c r="G235" s="9">
        <v>3</v>
      </c>
      <c r="H235" s="10">
        <v>44869</v>
      </c>
      <c r="I235" s="11" t="s">
        <v>51</v>
      </c>
    </row>
    <row r="236" spans="1:9" x14ac:dyDescent="0.3">
      <c r="A236" s="8">
        <f>IF(B236&lt;&gt;"",ROWS($B$6:B236),"")</f>
        <v>231</v>
      </c>
      <c r="B236" s="1" t="s">
        <v>549</v>
      </c>
      <c r="C236" s="1" t="s">
        <v>550</v>
      </c>
      <c r="D236" s="1" t="s">
        <v>551</v>
      </c>
      <c r="E236" s="21">
        <v>3205</v>
      </c>
      <c r="F236" s="9">
        <v>741</v>
      </c>
      <c r="G236" s="9">
        <v>1</v>
      </c>
      <c r="H236" s="10">
        <v>44302</v>
      </c>
      <c r="I236" s="11" t="s">
        <v>375</v>
      </c>
    </row>
    <row r="237" spans="1:9" x14ac:dyDescent="0.3">
      <c r="A237" s="8">
        <f>IF(B237&lt;&gt;"",ROWS($B$6:B237),"")</f>
        <v>232</v>
      </c>
      <c r="B237" s="1" t="s">
        <v>552</v>
      </c>
      <c r="C237" s="1" t="s">
        <v>553</v>
      </c>
      <c r="D237" s="1" t="s">
        <v>554</v>
      </c>
      <c r="E237" s="21">
        <v>3164.65</v>
      </c>
      <c r="F237" s="9">
        <v>705</v>
      </c>
      <c r="G237" s="9">
        <v>5</v>
      </c>
      <c r="H237" s="10">
        <v>44981</v>
      </c>
      <c r="I237" s="11" t="s">
        <v>332</v>
      </c>
    </row>
    <row r="238" spans="1:9" x14ac:dyDescent="0.3">
      <c r="A238" s="8">
        <f>IF(B238&lt;&gt;"",ROWS($B$6:B238),"")</f>
        <v>233</v>
      </c>
      <c r="B238" s="1" t="s">
        <v>555</v>
      </c>
      <c r="C238" s="1" t="s">
        <v>556</v>
      </c>
      <c r="D238" s="1" t="s">
        <v>557</v>
      </c>
      <c r="E238" s="21">
        <v>3081.15</v>
      </c>
      <c r="F238" s="9">
        <v>684</v>
      </c>
      <c r="G238" s="9">
        <v>2</v>
      </c>
      <c r="H238" s="10">
        <v>44897</v>
      </c>
      <c r="I238" s="11" t="s">
        <v>332</v>
      </c>
    </row>
    <row r="239" spans="1:9" x14ac:dyDescent="0.3">
      <c r="A239" s="8">
        <f>IF(B239&lt;&gt;"",ROWS($B$6:B239),"")</f>
        <v>234</v>
      </c>
      <c r="B239" s="1" t="s">
        <v>558</v>
      </c>
      <c r="C239" s="1" t="s">
        <v>558</v>
      </c>
      <c r="D239" s="1" t="s">
        <v>559</v>
      </c>
      <c r="E239" s="21">
        <v>3017</v>
      </c>
      <c r="F239" s="9">
        <v>589</v>
      </c>
      <c r="G239" s="9">
        <v>2</v>
      </c>
      <c r="H239" s="10">
        <v>45259</v>
      </c>
      <c r="I239" s="11" t="s">
        <v>560</v>
      </c>
    </row>
    <row r="240" spans="1:9" x14ac:dyDescent="0.3">
      <c r="A240" s="8">
        <f>IF(B240&lt;&gt;"",ROWS($B$6:B240),"")</f>
        <v>235</v>
      </c>
      <c r="B240" s="1" t="s">
        <v>561</v>
      </c>
      <c r="C240" s="1" t="s">
        <v>561</v>
      </c>
      <c r="D240" s="1" t="s">
        <v>37</v>
      </c>
      <c r="E240" s="21">
        <v>2972.4800000000005</v>
      </c>
      <c r="F240" s="9">
        <v>434</v>
      </c>
      <c r="G240" s="9">
        <v>7</v>
      </c>
      <c r="H240" s="10">
        <v>45275</v>
      </c>
      <c r="I240" s="11" t="s">
        <v>562</v>
      </c>
    </row>
    <row r="241" spans="1:9" x14ac:dyDescent="0.3">
      <c r="A241" s="8">
        <f>IF(B241&lt;&gt;"",ROWS($B$6:B241),"")</f>
        <v>236</v>
      </c>
      <c r="B241" s="1" t="s">
        <v>563</v>
      </c>
      <c r="C241" s="1" t="s">
        <v>564</v>
      </c>
      <c r="D241" s="1" t="s">
        <v>427</v>
      </c>
      <c r="E241" s="21">
        <v>2911</v>
      </c>
      <c r="F241" s="9">
        <v>647</v>
      </c>
      <c r="G241" s="9">
        <v>6</v>
      </c>
      <c r="H241" s="10">
        <v>45016</v>
      </c>
      <c r="I241" s="11" t="s">
        <v>288</v>
      </c>
    </row>
    <row r="242" spans="1:9" x14ac:dyDescent="0.3">
      <c r="A242" s="8">
        <f>IF(B242&lt;&gt;"",ROWS($B$6:B242),"")</f>
        <v>237</v>
      </c>
      <c r="B242" s="1" t="s">
        <v>565</v>
      </c>
      <c r="C242" s="1" t="s">
        <v>565</v>
      </c>
      <c r="D242" s="1" t="s">
        <v>37</v>
      </c>
      <c r="E242" s="21">
        <v>2910</v>
      </c>
      <c r="F242" s="9">
        <v>528</v>
      </c>
      <c r="G242" s="9">
        <v>2</v>
      </c>
      <c r="H242" s="10">
        <v>45043</v>
      </c>
      <c r="I242" s="11" t="s">
        <v>482</v>
      </c>
    </row>
    <row r="243" spans="1:9" x14ac:dyDescent="0.3">
      <c r="A243" s="8">
        <f>IF(B243&lt;&gt;"",ROWS($B$6:B243),"")</f>
        <v>238</v>
      </c>
      <c r="B243" s="1" t="s">
        <v>566</v>
      </c>
      <c r="C243" s="1" t="s">
        <v>567</v>
      </c>
      <c r="D243" s="1" t="s">
        <v>568</v>
      </c>
      <c r="E243" s="21">
        <v>2873.41</v>
      </c>
      <c r="F243" s="9">
        <v>478</v>
      </c>
      <c r="G243" s="9">
        <v>14</v>
      </c>
      <c r="H243" s="10">
        <v>45254</v>
      </c>
      <c r="I243" s="11" t="s">
        <v>569</v>
      </c>
    </row>
    <row r="244" spans="1:9" x14ac:dyDescent="0.3">
      <c r="A244" s="8">
        <f>IF(B244&lt;&gt;"",ROWS($B$6:B244),"")</f>
        <v>239</v>
      </c>
      <c r="B244" s="1" t="s">
        <v>570</v>
      </c>
      <c r="C244" s="1" t="s">
        <v>571</v>
      </c>
      <c r="D244" s="1" t="s">
        <v>27</v>
      </c>
      <c r="E244" s="21">
        <v>2852.96</v>
      </c>
      <c r="F244" s="9">
        <v>526</v>
      </c>
      <c r="G244" s="9">
        <v>4</v>
      </c>
      <c r="H244" s="10">
        <v>45065</v>
      </c>
      <c r="I244" s="11" t="s">
        <v>383</v>
      </c>
    </row>
    <row r="245" spans="1:9" x14ac:dyDescent="0.3">
      <c r="A245" s="8">
        <f>IF(B245&lt;&gt;"",ROWS($B$6:B245),"")</f>
        <v>240</v>
      </c>
      <c r="B245" s="1" t="s">
        <v>440</v>
      </c>
      <c r="C245" s="1" t="s">
        <v>572</v>
      </c>
      <c r="D245" s="1" t="s">
        <v>454</v>
      </c>
      <c r="E245" s="21">
        <v>2844</v>
      </c>
      <c r="F245" s="9">
        <v>784</v>
      </c>
      <c r="G245" s="9">
        <v>1</v>
      </c>
      <c r="H245" s="10">
        <v>43567</v>
      </c>
      <c r="I245" s="11" t="s">
        <v>455</v>
      </c>
    </row>
    <row r="246" spans="1:9" x14ac:dyDescent="0.3">
      <c r="A246" s="8">
        <f>IF(B246&lt;&gt;"",ROWS($B$6:B246),"")</f>
        <v>241</v>
      </c>
      <c r="B246" s="1" t="s">
        <v>573</v>
      </c>
      <c r="C246" s="1" t="s">
        <v>574</v>
      </c>
      <c r="D246" s="1" t="s">
        <v>575</v>
      </c>
      <c r="E246" s="21">
        <v>2708</v>
      </c>
      <c r="F246" s="9">
        <v>510</v>
      </c>
      <c r="G246" s="9">
        <v>8</v>
      </c>
      <c r="H246" s="10">
        <v>45275</v>
      </c>
      <c r="I246" s="11" t="s">
        <v>288</v>
      </c>
    </row>
    <row r="247" spans="1:9" x14ac:dyDescent="0.3">
      <c r="A247" s="8">
        <f>IF(B247&lt;&gt;"",ROWS($B$6:B247),"")</f>
        <v>242</v>
      </c>
      <c r="B247" s="1" t="s">
        <v>576</v>
      </c>
      <c r="C247" s="1" t="s">
        <v>577</v>
      </c>
      <c r="D247" s="1" t="s">
        <v>353</v>
      </c>
      <c r="E247" s="21">
        <v>2695.8</v>
      </c>
      <c r="F247" s="9">
        <v>458</v>
      </c>
      <c r="G247" s="9">
        <v>6</v>
      </c>
      <c r="H247" s="10">
        <v>45254</v>
      </c>
      <c r="I247" s="11" t="s">
        <v>316</v>
      </c>
    </row>
    <row r="248" spans="1:9" x14ac:dyDescent="0.3">
      <c r="A248" s="8">
        <f>IF(B248&lt;&gt;"",ROWS($B$6:B248),"")</f>
        <v>243</v>
      </c>
      <c r="B248" s="1" t="s">
        <v>578</v>
      </c>
      <c r="C248" s="1" t="s">
        <v>579</v>
      </c>
      <c r="D248" s="1" t="s">
        <v>191</v>
      </c>
      <c r="E248" s="21">
        <v>2663.5299999999997</v>
      </c>
      <c r="F248" s="9">
        <v>393</v>
      </c>
      <c r="G248" s="9">
        <v>4</v>
      </c>
      <c r="H248" s="10">
        <v>45023</v>
      </c>
      <c r="I248" s="11" t="s">
        <v>247</v>
      </c>
    </row>
    <row r="249" spans="1:9" x14ac:dyDescent="0.3">
      <c r="A249" s="8">
        <f>IF(B249&lt;&gt;"",ROWS($B$6:B249),"")</f>
        <v>244</v>
      </c>
      <c r="B249" s="1" t="s">
        <v>580</v>
      </c>
      <c r="C249" s="1" t="s">
        <v>581</v>
      </c>
      <c r="D249" s="1" t="s">
        <v>582</v>
      </c>
      <c r="E249" s="21">
        <v>2595.5</v>
      </c>
      <c r="F249" s="9">
        <v>641</v>
      </c>
      <c r="G249" s="9">
        <v>1</v>
      </c>
      <c r="H249" s="10">
        <v>45214</v>
      </c>
      <c r="I249" s="11" t="s">
        <v>375</v>
      </c>
    </row>
    <row r="250" spans="1:9" x14ac:dyDescent="0.3">
      <c r="A250" s="8">
        <f>IF(B250&lt;&gt;"",ROWS($B$6:B250),"")</f>
        <v>245</v>
      </c>
      <c r="B250" s="1" t="s">
        <v>583</v>
      </c>
      <c r="C250" s="1" t="s">
        <v>584</v>
      </c>
      <c r="D250" s="1" t="s">
        <v>585</v>
      </c>
      <c r="E250" s="21">
        <v>2506</v>
      </c>
      <c r="F250" s="9">
        <v>405</v>
      </c>
      <c r="G250" s="9">
        <v>8</v>
      </c>
      <c r="H250" s="10">
        <v>45184</v>
      </c>
      <c r="I250" s="11" t="s">
        <v>586</v>
      </c>
    </row>
    <row r="251" spans="1:9" x14ac:dyDescent="0.3">
      <c r="A251" s="8">
        <f>IF(B251&lt;&gt;"",ROWS($B$6:B251),"")</f>
        <v>246</v>
      </c>
      <c r="B251" s="1" t="s">
        <v>587</v>
      </c>
      <c r="C251" s="1" t="s">
        <v>588</v>
      </c>
      <c r="D251" s="1" t="s">
        <v>64</v>
      </c>
      <c r="E251" s="21">
        <v>2446.56</v>
      </c>
      <c r="F251" s="9">
        <v>462</v>
      </c>
      <c r="G251" s="9" t="s">
        <v>589</v>
      </c>
      <c r="H251" s="10">
        <v>45051</v>
      </c>
      <c r="I251" s="11" t="s">
        <v>332</v>
      </c>
    </row>
    <row r="252" spans="1:9" x14ac:dyDescent="0.3">
      <c r="A252" s="8">
        <f>IF(B252&lt;&gt;"",ROWS($B$6:B252),"")</f>
        <v>247</v>
      </c>
      <c r="B252" s="1" t="s">
        <v>590</v>
      </c>
      <c r="C252" s="1" t="s">
        <v>591</v>
      </c>
      <c r="D252" s="1" t="s">
        <v>113</v>
      </c>
      <c r="E252" s="21">
        <v>2407.62</v>
      </c>
      <c r="F252" s="9">
        <v>392</v>
      </c>
      <c r="G252" s="9">
        <v>12</v>
      </c>
      <c r="H252" s="10">
        <v>45016</v>
      </c>
      <c r="I252" s="11" t="s">
        <v>232</v>
      </c>
    </row>
    <row r="253" spans="1:9" x14ac:dyDescent="0.3">
      <c r="A253" s="8">
        <f>IF(B253&lt;&gt;"",ROWS($B$6:B253),"")</f>
        <v>248</v>
      </c>
      <c r="B253" s="1" t="s">
        <v>592</v>
      </c>
      <c r="C253" s="1" t="s">
        <v>593</v>
      </c>
      <c r="D253" s="1" t="s">
        <v>594</v>
      </c>
      <c r="E253" s="21">
        <v>2367</v>
      </c>
      <c r="F253" s="9">
        <v>554</v>
      </c>
      <c r="G253" s="9">
        <v>1</v>
      </c>
      <c r="H253" s="10">
        <v>43574</v>
      </c>
      <c r="I253" s="11" t="s">
        <v>455</v>
      </c>
    </row>
    <row r="254" spans="1:9" x14ac:dyDescent="0.3">
      <c r="A254" s="8">
        <f>IF(B254&lt;&gt;"",ROWS($B$6:B254),"")</f>
        <v>249</v>
      </c>
      <c r="B254" s="1" t="s">
        <v>595</v>
      </c>
      <c r="C254" s="1" t="s">
        <v>596</v>
      </c>
      <c r="D254" s="1" t="s">
        <v>597</v>
      </c>
      <c r="E254" s="21">
        <v>2327</v>
      </c>
      <c r="F254" s="9">
        <v>657</v>
      </c>
      <c r="G254" s="9">
        <v>1</v>
      </c>
      <c r="H254" s="10">
        <v>44114</v>
      </c>
      <c r="I254" s="11" t="s">
        <v>375</v>
      </c>
    </row>
    <row r="255" spans="1:9" x14ac:dyDescent="0.3">
      <c r="A255" s="8">
        <f>IF(B255&lt;&gt;"",ROWS($B$6:B255),"")</f>
        <v>250</v>
      </c>
      <c r="B255" s="1" t="s">
        <v>598</v>
      </c>
      <c r="C255" s="1" t="s">
        <v>599</v>
      </c>
      <c r="D255" s="1" t="s">
        <v>600</v>
      </c>
      <c r="E255" s="21">
        <v>2312</v>
      </c>
      <c r="F255" s="9">
        <v>658</v>
      </c>
      <c r="G255" s="9">
        <v>1</v>
      </c>
      <c r="H255" s="10">
        <v>44493</v>
      </c>
      <c r="I255" s="11" t="s">
        <v>375</v>
      </c>
    </row>
    <row r="256" spans="1:9" x14ac:dyDescent="0.3">
      <c r="A256" s="8">
        <f>IF(B256&lt;&gt;"",ROWS($B$6:B256),"")</f>
        <v>251</v>
      </c>
      <c r="B256" s="1" t="s">
        <v>601</v>
      </c>
      <c r="C256" s="1" t="s">
        <v>601</v>
      </c>
      <c r="D256" s="1" t="s">
        <v>37</v>
      </c>
      <c r="E256" s="21">
        <v>2305.38</v>
      </c>
      <c r="F256" s="9">
        <v>409</v>
      </c>
      <c r="G256" s="9">
        <v>14</v>
      </c>
      <c r="H256" s="10">
        <v>45163</v>
      </c>
      <c r="I256" s="11" t="s">
        <v>296</v>
      </c>
    </row>
    <row r="257" spans="1:9" x14ac:dyDescent="0.3">
      <c r="A257" s="8">
        <f>IF(B257&lt;&gt;"",ROWS($B$6:B257),"")</f>
        <v>252</v>
      </c>
      <c r="B257" s="1" t="s">
        <v>602</v>
      </c>
      <c r="C257" s="1" t="s">
        <v>603</v>
      </c>
      <c r="D257" s="1" t="s">
        <v>113</v>
      </c>
      <c r="E257" s="21">
        <v>2302.1</v>
      </c>
      <c r="F257" s="9">
        <v>437</v>
      </c>
      <c r="G257" s="9">
        <v>9</v>
      </c>
      <c r="H257" s="10">
        <v>45156</v>
      </c>
      <c r="I257" s="11" t="s">
        <v>101</v>
      </c>
    </row>
    <row r="258" spans="1:9" x14ac:dyDescent="0.3">
      <c r="A258" s="8">
        <f>IF(B258&lt;&gt;"",ROWS($B$6:B258),"")</f>
        <v>253</v>
      </c>
      <c r="B258" s="1" t="s">
        <v>604</v>
      </c>
      <c r="C258" s="1" t="s">
        <v>605</v>
      </c>
      <c r="D258" s="1" t="s">
        <v>458</v>
      </c>
      <c r="E258" s="21">
        <v>2281</v>
      </c>
      <c r="F258" s="9">
        <v>541</v>
      </c>
      <c r="G258" s="9">
        <v>2</v>
      </c>
      <c r="H258" s="10">
        <v>45225</v>
      </c>
      <c r="I258" s="11" t="s">
        <v>465</v>
      </c>
    </row>
    <row r="259" spans="1:9" x14ac:dyDescent="0.3">
      <c r="A259" s="8">
        <f>IF(B259&lt;&gt;"",ROWS($B$6:B259),"")</f>
        <v>254</v>
      </c>
      <c r="B259" s="1" t="s">
        <v>606</v>
      </c>
      <c r="C259" s="1" t="s">
        <v>606</v>
      </c>
      <c r="D259" s="1" t="s">
        <v>113</v>
      </c>
      <c r="E259" s="21">
        <v>2190</v>
      </c>
      <c r="F259" s="9">
        <v>298</v>
      </c>
      <c r="G259" s="9">
        <v>4</v>
      </c>
      <c r="H259" s="10">
        <v>44974</v>
      </c>
      <c r="I259" s="11" t="s">
        <v>465</v>
      </c>
    </row>
    <row r="260" spans="1:9" x14ac:dyDescent="0.3">
      <c r="A260" s="8">
        <f>IF(B260&lt;&gt;"",ROWS($B$6:B260),"")</f>
        <v>255</v>
      </c>
      <c r="B260" s="1" t="s">
        <v>607</v>
      </c>
      <c r="C260" s="1" t="s">
        <v>608</v>
      </c>
      <c r="D260" s="1" t="s">
        <v>27</v>
      </c>
      <c r="E260" s="21">
        <v>2180.6</v>
      </c>
      <c r="F260" s="9">
        <v>530</v>
      </c>
      <c r="G260" s="9">
        <v>3</v>
      </c>
      <c r="H260" s="10">
        <v>44568</v>
      </c>
      <c r="I260" s="11" t="s">
        <v>73</v>
      </c>
    </row>
    <row r="261" spans="1:9" x14ac:dyDescent="0.3">
      <c r="A261" s="8">
        <f>IF(B261&lt;&gt;"",ROWS($B$6:B261),"")</f>
        <v>256</v>
      </c>
      <c r="B261" s="1" t="s">
        <v>609</v>
      </c>
      <c r="C261" s="1" t="s">
        <v>610</v>
      </c>
      <c r="D261" s="1" t="s">
        <v>113</v>
      </c>
      <c r="E261" s="21">
        <v>2150.5</v>
      </c>
      <c r="F261" s="9">
        <v>648</v>
      </c>
      <c r="G261" s="9">
        <v>5</v>
      </c>
      <c r="H261" s="10">
        <v>45037</v>
      </c>
      <c r="I261" s="11" t="s">
        <v>332</v>
      </c>
    </row>
    <row r="262" spans="1:9" x14ac:dyDescent="0.3">
      <c r="A262" s="8">
        <f>IF(B262&lt;&gt;"",ROWS($B$6:B262),"")</f>
        <v>257</v>
      </c>
      <c r="B262" s="1" t="s">
        <v>611</v>
      </c>
      <c r="C262" s="1" t="s">
        <v>612</v>
      </c>
      <c r="D262" s="1" t="s">
        <v>27</v>
      </c>
      <c r="E262" s="21">
        <v>2149.54</v>
      </c>
      <c r="F262" s="9">
        <v>323</v>
      </c>
      <c r="G262" s="9">
        <v>5</v>
      </c>
      <c r="H262" s="10">
        <v>44918</v>
      </c>
      <c r="I262" s="11" t="s">
        <v>67</v>
      </c>
    </row>
    <row r="263" spans="1:9" x14ac:dyDescent="0.3">
      <c r="A263" s="8">
        <f>IF(B263&lt;&gt;"",ROWS($B$6:B263),"")</f>
        <v>258</v>
      </c>
      <c r="B263" s="1" t="s">
        <v>613</v>
      </c>
      <c r="C263" s="1" t="s">
        <v>614</v>
      </c>
      <c r="D263" s="1" t="s">
        <v>615</v>
      </c>
      <c r="E263" s="21">
        <v>2107.5600000000004</v>
      </c>
      <c r="F263" s="9">
        <v>926</v>
      </c>
      <c r="G263" s="9">
        <v>2</v>
      </c>
      <c r="H263" s="10">
        <v>44603</v>
      </c>
      <c r="I263" s="11" t="s">
        <v>67</v>
      </c>
    </row>
    <row r="264" spans="1:9" x14ac:dyDescent="0.3">
      <c r="A264" s="8">
        <f>IF(B264&lt;&gt;"",ROWS($B$6:B264),"")</f>
        <v>259</v>
      </c>
      <c r="B264" s="1" t="s">
        <v>616</v>
      </c>
      <c r="C264" s="1" t="s">
        <v>616</v>
      </c>
      <c r="D264" s="1" t="s">
        <v>37</v>
      </c>
      <c r="E264" s="21">
        <v>2051.0099999999998</v>
      </c>
      <c r="F264" s="9">
        <v>549</v>
      </c>
      <c r="G264" s="9">
        <v>5</v>
      </c>
      <c r="H264" s="10">
        <v>44834</v>
      </c>
      <c r="I264" s="11" t="s">
        <v>101</v>
      </c>
    </row>
    <row r="265" spans="1:9" x14ac:dyDescent="0.3">
      <c r="A265" s="8">
        <f>IF(B265&lt;&gt;"",ROWS($B$6:B265),"")</f>
        <v>260</v>
      </c>
      <c r="B265" s="1" t="s">
        <v>617</v>
      </c>
      <c r="C265" s="1" t="s">
        <v>617</v>
      </c>
      <c r="D265" s="1" t="s">
        <v>37</v>
      </c>
      <c r="E265" s="21">
        <v>2051</v>
      </c>
      <c r="F265" s="9">
        <v>401</v>
      </c>
      <c r="G265" s="9">
        <v>3</v>
      </c>
      <c r="H265" s="10">
        <v>44890</v>
      </c>
      <c r="I265" s="11" t="s">
        <v>160</v>
      </c>
    </row>
    <row r="266" spans="1:9" x14ac:dyDescent="0.3">
      <c r="A266" s="8">
        <f>IF(B266&lt;&gt;"",ROWS($B$6:B266),"")</f>
        <v>261</v>
      </c>
      <c r="B266" s="1" t="s">
        <v>618</v>
      </c>
      <c r="C266" s="1" t="s">
        <v>619</v>
      </c>
      <c r="D266" s="1" t="s">
        <v>254</v>
      </c>
      <c r="E266" s="21">
        <v>2026.15</v>
      </c>
      <c r="F266" s="9">
        <v>402</v>
      </c>
      <c r="G266" s="9">
        <v>1</v>
      </c>
      <c r="H266" s="10">
        <v>44655</v>
      </c>
      <c r="I266" s="11" t="s">
        <v>101</v>
      </c>
    </row>
    <row r="267" spans="1:9" x14ac:dyDescent="0.3">
      <c r="A267" s="8">
        <f>IF(B267&lt;&gt;"",ROWS($B$6:B267),"")</f>
        <v>262</v>
      </c>
      <c r="B267" s="1" t="s">
        <v>620</v>
      </c>
      <c r="C267" s="1" t="s">
        <v>621</v>
      </c>
      <c r="D267" s="1" t="s">
        <v>622</v>
      </c>
      <c r="E267" s="21">
        <v>2002</v>
      </c>
      <c r="F267" s="9">
        <v>381</v>
      </c>
      <c r="G267" s="9">
        <v>8</v>
      </c>
      <c r="H267" s="10">
        <v>45012</v>
      </c>
      <c r="I267" s="11" t="s">
        <v>101</v>
      </c>
    </row>
    <row r="268" spans="1:9" x14ac:dyDescent="0.3">
      <c r="A268" s="8">
        <f>IF(B268&lt;&gt;"",ROWS($B$6:B268),"")</f>
        <v>263</v>
      </c>
      <c r="B268" s="1" t="s">
        <v>623</v>
      </c>
      <c r="C268" s="1" t="s">
        <v>624</v>
      </c>
      <c r="D268" s="1" t="s">
        <v>27</v>
      </c>
      <c r="E268" s="21">
        <v>2000.08</v>
      </c>
      <c r="F268" s="9">
        <v>820</v>
      </c>
      <c r="G268" s="9">
        <v>4</v>
      </c>
      <c r="H268" s="10">
        <v>44638</v>
      </c>
      <c r="I268" s="11" t="s">
        <v>35</v>
      </c>
    </row>
    <row r="269" spans="1:9" x14ac:dyDescent="0.3">
      <c r="A269" s="8">
        <f>IF(B269&lt;&gt;"",ROWS($B$6:B269),"")</f>
        <v>264</v>
      </c>
      <c r="B269" s="1" t="s">
        <v>625</v>
      </c>
      <c r="C269" s="1" t="s">
        <v>626</v>
      </c>
      <c r="D269" s="1" t="s">
        <v>140</v>
      </c>
      <c r="E269" s="21">
        <v>1962.78</v>
      </c>
      <c r="F269" s="9">
        <v>322</v>
      </c>
      <c r="G269" s="9">
        <v>3</v>
      </c>
      <c r="H269" s="10">
        <v>45170</v>
      </c>
      <c r="I269" s="11" t="s">
        <v>288</v>
      </c>
    </row>
    <row r="270" spans="1:9" x14ac:dyDescent="0.3">
      <c r="A270" s="8">
        <f>IF(B270&lt;&gt;"",ROWS($B$6:B270),"")</f>
        <v>265</v>
      </c>
      <c r="B270" s="1" t="s">
        <v>627</v>
      </c>
      <c r="C270" s="1" t="s">
        <v>628</v>
      </c>
      <c r="D270" s="1" t="s">
        <v>629</v>
      </c>
      <c r="E270" s="21">
        <v>1902</v>
      </c>
      <c r="F270" s="9">
        <v>847</v>
      </c>
      <c r="G270" s="9">
        <v>2</v>
      </c>
      <c r="H270" s="10">
        <v>44680</v>
      </c>
      <c r="I270" s="11" t="s">
        <v>160</v>
      </c>
    </row>
    <row r="271" spans="1:9" x14ac:dyDescent="0.3">
      <c r="A271" s="8">
        <f>IF(B271&lt;&gt;"",ROWS($B$6:B271),"")</f>
        <v>266</v>
      </c>
      <c r="B271" s="1" t="s">
        <v>630</v>
      </c>
      <c r="C271" s="1" t="s">
        <v>631</v>
      </c>
      <c r="D271" s="1" t="s">
        <v>585</v>
      </c>
      <c r="E271" s="21">
        <v>1893.8</v>
      </c>
      <c r="F271" s="9">
        <v>499</v>
      </c>
      <c r="G271" s="9">
        <v>4</v>
      </c>
      <c r="H271" s="10">
        <v>44974</v>
      </c>
      <c r="I271" s="11" t="s">
        <v>332</v>
      </c>
    </row>
    <row r="272" spans="1:9" x14ac:dyDescent="0.3">
      <c r="A272" s="8">
        <f>IF(B272&lt;&gt;"",ROWS($B$6:B272),"")</f>
        <v>267</v>
      </c>
      <c r="B272" s="1" t="s">
        <v>632</v>
      </c>
      <c r="C272" s="1" t="s">
        <v>633</v>
      </c>
      <c r="D272" s="1" t="s">
        <v>536</v>
      </c>
      <c r="E272" s="21">
        <v>1836</v>
      </c>
      <c r="F272" s="9">
        <v>448</v>
      </c>
      <c r="G272" s="9">
        <v>1</v>
      </c>
      <c r="H272" s="10">
        <v>44707</v>
      </c>
      <c r="I272" s="11" t="s">
        <v>455</v>
      </c>
    </row>
    <row r="273" spans="1:9" x14ac:dyDescent="0.3">
      <c r="A273" s="8">
        <f>IF(B273&lt;&gt;"",ROWS($B$6:B273),"")</f>
        <v>268</v>
      </c>
      <c r="B273" s="1" t="s">
        <v>634</v>
      </c>
      <c r="C273" s="1" t="s">
        <v>635</v>
      </c>
      <c r="D273" s="1" t="s">
        <v>140</v>
      </c>
      <c r="E273" s="21">
        <v>1827.07</v>
      </c>
      <c r="F273" s="9">
        <v>297</v>
      </c>
      <c r="G273" s="9">
        <v>9</v>
      </c>
      <c r="H273" s="10">
        <v>44995</v>
      </c>
      <c r="I273" s="11" t="s">
        <v>119</v>
      </c>
    </row>
    <row r="274" spans="1:9" x14ac:dyDescent="0.3">
      <c r="A274" s="8">
        <f>IF(B274&lt;&gt;"",ROWS($B$6:B274),"")</f>
        <v>269</v>
      </c>
      <c r="B274" s="1" t="s">
        <v>636</v>
      </c>
      <c r="C274" s="1" t="s">
        <v>637</v>
      </c>
      <c r="D274" s="1" t="s">
        <v>280</v>
      </c>
      <c r="E274" s="21">
        <v>1796.08</v>
      </c>
      <c r="F274" s="9">
        <v>383</v>
      </c>
      <c r="G274" s="9">
        <v>13</v>
      </c>
      <c r="H274" s="10">
        <v>45282</v>
      </c>
      <c r="I274" s="11" t="s">
        <v>101</v>
      </c>
    </row>
    <row r="275" spans="1:9" x14ac:dyDescent="0.3">
      <c r="A275" s="8">
        <f>IF(B275&lt;&gt;"",ROWS($B$6:B275),"")</f>
        <v>270</v>
      </c>
      <c r="B275" s="1" t="s">
        <v>638</v>
      </c>
      <c r="C275" s="1" t="s">
        <v>639</v>
      </c>
      <c r="D275" s="1" t="s">
        <v>191</v>
      </c>
      <c r="E275" s="21">
        <v>1784</v>
      </c>
      <c r="F275" s="9">
        <v>766</v>
      </c>
      <c r="G275" s="9">
        <v>1</v>
      </c>
      <c r="H275" s="10">
        <v>44848</v>
      </c>
      <c r="I275" s="11" t="s">
        <v>160</v>
      </c>
    </row>
    <row r="276" spans="1:9" x14ac:dyDescent="0.3">
      <c r="A276" s="8">
        <f>IF(B276&lt;&gt;"",ROWS($B$6:B276),"")</f>
        <v>271</v>
      </c>
      <c r="B276" s="1" t="s">
        <v>640</v>
      </c>
      <c r="C276" s="1" t="s">
        <v>640</v>
      </c>
      <c r="D276" s="1" t="s">
        <v>641</v>
      </c>
      <c r="E276" s="21">
        <v>1695.18</v>
      </c>
      <c r="F276" s="9">
        <v>347</v>
      </c>
      <c r="G276" s="9">
        <v>14</v>
      </c>
      <c r="H276" s="10">
        <v>45268</v>
      </c>
      <c r="I276" s="11" t="s">
        <v>533</v>
      </c>
    </row>
    <row r="277" spans="1:9" x14ac:dyDescent="0.3">
      <c r="A277" s="8">
        <f>IF(B277&lt;&gt;"",ROWS($B$6:B277),"")</f>
        <v>272</v>
      </c>
      <c r="B277" s="1" t="s">
        <v>642</v>
      </c>
      <c r="C277" s="1" t="s">
        <v>643</v>
      </c>
      <c r="D277" s="1" t="s">
        <v>644</v>
      </c>
      <c r="E277" s="21">
        <v>1683</v>
      </c>
      <c r="F277" s="9">
        <v>475</v>
      </c>
      <c r="G277" s="9">
        <v>1</v>
      </c>
      <c r="H277" s="10">
        <v>43435</v>
      </c>
      <c r="I277" s="11" t="s">
        <v>375</v>
      </c>
    </row>
    <row r="278" spans="1:9" x14ac:dyDescent="0.3">
      <c r="A278" s="8">
        <f>IF(B278&lt;&gt;"",ROWS($B$6:B278),"")</f>
        <v>273</v>
      </c>
      <c r="B278" s="1" t="s">
        <v>645</v>
      </c>
      <c r="C278" s="1" t="s">
        <v>646</v>
      </c>
      <c r="D278" s="1" t="s">
        <v>647</v>
      </c>
      <c r="E278" s="21">
        <v>1634.8</v>
      </c>
      <c r="F278" s="9">
        <v>270</v>
      </c>
      <c r="G278" s="9">
        <v>4</v>
      </c>
      <c r="H278" s="10">
        <v>44960</v>
      </c>
      <c r="I278" s="11" t="s">
        <v>332</v>
      </c>
    </row>
    <row r="279" spans="1:9" x14ac:dyDescent="0.3">
      <c r="A279" s="8">
        <f>IF(B279&lt;&gt;"",ROWS($B$6:B279),"")</f>
        <v>274</v>
      </c>
      <c r="B279" s="1" t="s">
        <v>648</v>
      </c>
      <c r="C279" s="1" t="s">
        <v>649</v>
      </c>
      <c r="D279" s="1" t="s">
        <v>650</v>
      </c>
      <c r="E279" s="21">
        <v>1610</v>
      </c>
      <c r="F279" s="9">
        <v>235</v>
      </c>
      <c r="G279" s="9">
        <v>2</v>
      </c>
      <c r="H279" s="10">
        <v>44904</v>
      </c>
      <c r="I279" s="11" t="s">
        <v>160</v>
      </c>
    </row>
    <row r="280" spans="1:9" x14ac:dyDescent="0.3">
      <c r="A280" s="8">
        <f>IF(B280&lt;&gt;"",ROWS($B$6:B280),"")</f>
        <v>275</v>
      </c>
      <c r="B280" s="1" t="s">
        <v>651</v>
      </c>
      <c r="C280" s="1" t="s">
        <v>652</v>
      </c>
      <c r="D280" s="1" t="s">
        <v>461</v>
      </c>
      <c r="E280" s="21">
        <v>1570.25</v>
      </c>
      <c r="F280" s="9">
        <v>329</v>
      </c>
      <c r="G280" s="9">
        <v>5</v>
      </c>
      <c r="H280" s="10">
        <v>45030</v>
      </c>
      <c r="I280" s="11" t="s">
        <v>316</v>
      </c>
    </row>
    <row r="281" spans="1:9" x14ac:dyDescent="0.3">
      <c r="A281" s="8">
        <f>IF(B281&lt;&gt;"",ROWS($B$6:B281),"")</f>
        <v>276</v>
      </c>
      <c r="B281" s="1" t="s">
        <v>653</v>
      </c>
      <c r="C281" s="1" t="s">
        <v>654</v>
      </c>
      <c r="D281" s="1" t="s">
        <v>427</v>
      </c>
      <c r="E281" s="21">
        <v>1568.9099999999999</v>
      </c>
      <c r="F281" s="9">
        <v>492</v>
      </c>
      <c r="G281" s="9">
        <v>2</v>
      </c>
      <c r="H281" s="10">
        <v>44855</v>
      </c>
      <c r="I281" s="11" t="s">
        <v>67</v>
      </c>
    </row>
    <row r="282" spans="1:9" x14ac:dyDescent="0.3">
      <c r="A282" s="8">
        <f>IF(B282&lt;&gt;"",ROWS($B$6:B282),"")</f>
        <v>277</v>
      </c>
      <c r="B282" s="1" t="s">
        <v>655</v>
      </c>
      <c r="C282" s="1" t="s">
        <v>656</v>
      </c>
      <c r="D282" s="1" t="s">
        <v>27</v>
      </c>
      <c r="E282" s="21">
        <v>1549.92</v>
      </c>
      <c r="F282" s="9">
        <v>502</v>
      </c>
      <c r="G282" s="9">
        <v>1</v>
      </c>
      <c r="H282" s="10">
        <v>44400</v>
      </c>
      <c r="I282" s="11" t="s">
        <v>28</v>
      </c>
    </row>
    <row r="283" spans="1:9" x14ac:dyDescent="0.3">
      <c r="A283" s="8">
        <f>IF(B283&lt;&gt;"",ROWS($B$6:B283),"")</f>
        <v>278</v>
      </c>
      <c r="B283" s="1" t="s">
        <v>657</v>
      </c>
      <c r="C283" s="1" t="s">
        <v>658</v>
      </c>
      <c r="D283" s="1" t="s">
        <v>113</v>
      </c>
      <c r="E283" s="21">
        <v>1543</v>
      </c>
      <c r="F283" s="9">
        <v>362</v>
      </c>
      <c r="G283" s="9">
        <v>14</v>
      </c>
      <c r="H283" s="10">
        <v>45065</v>
      </c>
      <c r="I283" s="11" t="s">
        <v>101</v>
      </c>
    </row>
    <row r="284" spans="1:9" x14ac:dyDescent="0.3">
      <c r="A284" s="8">
        <f>IF(B284&lt;&gt;"",ROWS($B$6:B284),"")</f>
        <v>279</v>
      </c>
      <c r="B284" s="1" t="s">
        <v>659</v>
      </c>
      <c r="C284" s="1" t="s">
        <v>660</v>
      </c>
      <c r="D284" s="1" t="s">
        <v>113</v>
      </c>
      <c r="E284" s="21">
        <v>1499.1</v>
      </c>
      <c r="F284" s="9">
        <v>263</v>
      </c>
      <c r="G284" s="9">
        <v>5</v>
      </c>
      <c r="H284" s="10">
        <v>45106</v>
      </c>
      <c r="I284" s="11" t="s">
        <v>316</v>
      </c>
    </row>
    <row r="285" spans="1:9" x14ac:dyDescent="0.3">
      <c r="A285" s="8">
        <f>IF(B285&lt;&gt;"",ROWS($B$6:B285),"")</f>
        <v>280</v>
      </c>
      <c r="B285" s="1" t="s">
        <v>661</v>
      </c>
      <c r="C285" s="1" t="s">
        <v>662</v>
      </c>
      <c r="D285" s="1" t="s">
        <v>663</v>
      </c>
      <c r="E285" s="21">
        <v>1493</v>
      </c>
      <c r="F285" s="9">
        <v>664</v>
      </c>
      <c r="G285" s="9">
        <v>2</v>
      </c>
      <c r="H285" s="10">
        <v>44694</v>
      </c>
      <c r="I285" s="11" t="s">
        <v>160</v>
      </c>
    </row>
    <row r="286" spans="1:9" x14ac:dyDescent="0.3">
      <c r="A286" s="8">
        <f>IF(B286&lt;&gt;"",ROWS($B$6:B286),"")</f>
        <v>281</v>
      </c>
      <c r="B286" s="1" t="s">
        <v>664</v>
      </c>
      <c r="C286" s="1" t="s">
        <v>665</v>
      </c>
      <c r="D286" s="1" t="s">
        <v>666</v>
      </c>
      <c r="E286" s="21">
        <v>1476.5</v>
      </c>
      <c r="F286" s="9">
        <v>430</v>
      </c>
      <c r="G286" s="9">
        <v>1</v>
      </c>
      <c r="H286" s="10">
        <v>43896</v>
      </c>
      <c r="I286" s="11" t="s">
        <v>455</v>
      </c>
    </row>
    <row r="287" spans="1:9" x14ac:dyDescent="0.3">
      <c r="A287" s="8">
        <f>IF(B287&lt;&gt;"",ROWS($B$6:B287),"")</f>
        <v>282</v>
      </c>
      <c r="B287" s="1" t="s">
        <v>667</v>
      </c>
      <c r="C287" s="1" t="s">
        <v>668</v>
      </c>
      <c r="D287" s="1" t="s">
        <v>669</v>
      </c>
      <c r="E287" s="21">
        <v>1400</v>
      </c>
      <c r="F287" s="9">
        <v>250</v>
      </c>
      <c r="G287" s="9">
        <v>1</v>
      </c>
      <c r="H287" s="10" t="s">
        <v>670</v>
      </c>
      <c r="I287" s="11" t="s">
        <v>671</v>
      </c>
    </row>
    <row r="288" spans="1:9" x14ac:dyDescent="0.3">
      <c r="A288" s="8">
        <f>IF(B288&lt;&gt;"",ROWS($B$6:B288),"")</f>
        <v>283</v>
      </c>
      <c r="B288" s="1" t="s">
        <v>672</v>
      </c>
      <c r="C288" s="1" t="s">
        <v>673</v>
      </c>
      <c r="D288" s="1" t="s">
        <v>674</v>
      </c>
      <c r="E288" s="21">
        <v>1389</v>
      </c>
      <c r="F288" s="9">
        <v>339</v>
      </c>
      <c r="G288" s="9">
        <v>1</v>
      </c>
      <c r="H288" s="10">
        <v>44431</v>
      </c>
      <c r="I288" s="11" t="s">
        <v>375</v>
      </c>
    </row>
    <row r="289" spans="1:9" x14ac:dyDescent="0.3">
      <c r="A289" s="8">
        <f>IF(B289&lt;&gt;"",ROWS($B$6:B289),"")</f>
        <v>284</v>
      </c>
      <c r="B289" s="1" t="s">
        <v>675</v>
      </c>
      <c r="C289" s="1" t="s">
        <v>676</v>
      </c>
      <c r="D289" s="1" t="s">
        <v>113</v>
      </c>
      <c r="E289" s="21">
        <v>1383.4500000000003</v>
      </c>
      <c r="F289" s="9">
        <v>257</v>
      </c>
      <c r="G289" s="9">
        <v>10</v>
      </c>
      <c r="H289" s="10">
        <v>45012</v>
      </c>
      <c r="I289" s="11" t="s">
        <v>101</v>
      </c>
    </row>
    <row r="290" spans="1:9" x14ac:dyDescent="0.3">
      <c r="A290" s="8">
        <f>IF(B290&lt;&gt;"",ROWS($B$6:B290),"")</f>
        <v>285</v>
      </c>
      <c r="B290" s="1" t="s">
        <v>677</v>
      </c>
      <c r="C290" s="1" t="s">
        <v>677</v>
      </c>
      <c r="D290" s="1" t="s">
        <v>526</v>
      </c>
      <c r="E290" s="21">
        <v>1375.1999999999998</v>
      </c>
      <c r="F290" s="9">
        <v>272</v>
      </c>
      <c r="G290" s="9">
        <v>2</v>
      </c>
      <c r="H290" s="10">
        <v>44988</v>
      </c>
      <c r="I290" s="11" t="s">
        <v>332</v>
      </c>
    </row>
    <row r="291" spans="1:9" x14ac:dyDescent="0.3">
      <c r="A291" s="8">
        <f>IF(B291&lt;&gt;"",ROWS($B$6:B291),"")</f>
        <v>286</v>
      </c>
      <c r="B291" s="1" t="s">
        <v>678</v>
      </c>
      <c r="C291" s="1" t="s">
        <v>679</v>
      </c>
      <c r="D291" s="1" t="s">
        <v>680</v>
      </c>
      <c r="E291" s="21">
        <v>1356</v>
      </c>
      <c r="F291" s="9">
        <v>251</v>
      </c>
      <c r="G291" s="9">
        <v>3</v>
      </c>
      <c r="H291" s="10">
        <v>44896</v>
      </c>
      <c r="I291" s="11" t="s">
        <v>465</v>
      </c>
    </row>
    <row r="292" spans="1:9" x14ac:dyDescent="0.3">
      <c r="A292" s="8">
        <f>IF(B292&lt;&gt;"",ROWS($B$6:B292),"")</f>
        <v>287</v>
      </c>
      <c r="B292" s="1" t="s">
        <v>681</v>
      </c>
      <c r="C292" s="1" t="s">
        <v>682</v>
      </c>
      <c r="D292" s="1" t="s">
        <v>536</v>
      </c>
      <c r="E292" s="21">
        <v>1330</v>
      </c>
      <c r="F292" s="9">
        <v>380</v>
      </c>
      <c r="G292" s="9">
        <v>1</v>
      </c>
      <c r="H292" s="10">
        <v>44757</v>
      </c>
      <c r="I292" s="11" t="s">
        <v>332</v>
      </c>
    </row>
    <row r="293" spans="1:9" x14ac:dyDescent="0.3">
      <c r="A293" s="8">
        <f>IF(B293&lt;&gt;"",ROWS($B$6:B293),"")</f>
        <v>288</v>
      </c>
      <c r="B293" s="1" t="s">
        <v>683</v>
      </c>
      <c r="C293" s="1" t="s">
        <v>684</v>
      </c>
      <c r="D293" s="1" t="s">
        <v>37</v>
      </c>
      <c r="E293" s="21">
        <v>1328.9901204819325</v>
      </c>
      <c r="F293" s="9">
        <v>447</v>
      </c>
      <c r="G293" s="9">
        <v>2</v>
      </c>
      <c r="H293" s="10">
        <v>41544</v>
      </c>
      <c r="I293" s="11" t="s">
        <v>685</v>
      </c>
    </row>
    <row r="294" spans="1:9" x14ac:dyDescent="0.3">
      <c r="A294" s="8">
        <f>IF(B294&lt;&gt;"",ROWS($B$6:B294),"")</f>
        <v>289</v>
      </c>
      <c r="B294" s="1" t="s">
        <v>686</v>
      </c>
      <c r="C294" s="1" t="s">
        <v>687</v>
      </c>
      <c r="D294" s="1" t="s">
        <v>113</v>
      </c>
      <c r="E294" s="21">
        <v>1256.0999999999995</v>
      </c>
      <c r="F294" s="9">
        <v>347</v>
      </c>
      <c r="G294" s="9">
        <v>1</v>
      </c>
      <c r="H294" s="10">
        <v>44007</v>
      </c>
      <c r="I294" s="11" t="s">
        <v>101</v>
      </c>
    </row>
    <row r="295" spans="1:9" x14ac:dyDescent="0.3">
      <c r="A295" s="8">
        <f>IF(B295&lt;&gt;"",ROWS($B$6:B295),"")</f>
        <v>290</v>
      </c>
      <c r="B295" s="1" t="s">
        <v>688</v>
      </c>
      <c r="C295" s="1" t="s">
        <v>689</v>
      </c>
      <c r="D295" s="1" t="s">
        <v>113</v>
      </c>
      <c r="E295" s="21">
        <v>1242.5</v>
      </c>
      <c r="F295" s="9">
        <v>355</v>
      </c>
      <c r="G295" s="9">
        <v>1</v>
      </c>
      <c r="H295" s="10">
        <v>44890</v>
      </c>
      <c r="I295" s="11" t="s">
        <v>332</v>
      </c>
    </row>
    <row r="296" spans="1:9" x14ac:dyDescent="0.3">
      <c r="A296" s="8">
        <f>IF(B296&lt;&gt;"",ROWS($B$6:B296),"")</f>
        <v>291</v>
      </c>
      <c r="B296" s="1" t="s">
        <v>690</v>
      </c>
      <c r="C296" s="1" t="s">
        <v>691</v>
      </c>
      <c r="D296" s="1" t="s">
        <v>692</v>
      </c>
      <c r="E296" s="21">
        <v>1225</v>
      </c>
      <c r="F296" s="9">
        <v>350</v>
      </c>
      <c r="G296" s="9">
        <v>1</v>
      </c>
      <c r="H296" s="10">
        <v>44696</v>
      </c>
      <c r="I296" s="11" t="s">
        <v>332</v>
      </c>
    </row>
    <row r="297" spans="1:9" x14ac:dyDescent="0.3">
      <c r="A297" s="8">
        <f>IF(B297&lt;&gt;"",ROWS($B$6:B297),"")</f>
        <v>292</v>
      </c>
      <c r="B297" s="1" t="s">
        <v>693</v>
      </c>
      <c r="C297" s="1" t="s">
        <v>694</v>
      </c>
      <c r="D297" s="1" t="s">
        <v>568</v>
      </c>
      <c r="E297" s="21">
        <v>1201</v>
      </c>
      <c r="F297" s="9">
        <v>491</v>
      </c>
      <c r="G297" s="9">
        <v>2</v>
      </c>
      <c r="H297" s="10">
        <v>44645</v>
      </c>
      <c r="I297" s="11" t="s">
        <v>67</v>
      </c>
    </row>
    <row r="298" spans="1:9" x14ac:dyDescent="0.3">
      <c r="A298" s="8">
        <f>IF(B298&lt;&gt;"",ROWS($B$6:B298),"")</f>
        <v>293</v>
      </c>
      <c r="B298" s="1" t="s">
        <v>695</v>
      </c>
      <c r="C298" s="1" t="s">
        <v>696</v>
      </c>
      <c r="D298" s="1" t="s">
        <v>458</v>
      </c>
      <c r="E298" s="21">
        <v>1193.8</v>
      </c>
      <c r="F298" s="9">
        <v>222</v>
      </c>
      <c r="G298" s="9">
        <v>7</v>
      </c>
      <c r="H298" s="10">
        <v>45052</v>
      </c>
      <c r="I298" s="11" t="s">
        <v>316</v>
      </c>
    </row>
    <row r="299" spans="1:9" x14ac:dyDescent="0.3">
      <c r="A299" s="8">
        <f>IF(B299&lt;&gt;"",ROWS($B$6:B299),"")</f>
        <v>294</v>
      </c>
      <c r="B299" s="1" t="s">
        <v>697</v>
      </c>
      <c r="C299" s="1" t="s">
        <v>698</v>
      </c>
      <c r="D299" s="1" t="s">
        <v>191</v>
      </c>
      <c r="E299" s="21">
        <v>1187.7</v>
      </c>
      <c r="F299" s="9">
        <v>180</v>
      </c>
      <c r="G299" s="9">
        <v>1</v>
      </c>
      <c r="H299" s="10">
        <v>45099</v>
      </c>
      <c r="I299" s="11" t="s">
        <v>455</v>
      </c>
    </row>
    <row r="300" spans="1:9" x14ac:dyDescent="0.3">
      <c r="A300" s="8">
        <f>IF(B300&lt;&gt;"",ROWS($B$6:B300),"")</f>
        <v>295</v>
      </c>
      <c r="B300" s="1" t="s">
        <v>699</v>
      </c>
      <c r="C300" s="1" t="s">
        <v>700</v>
      </c>
      <c r="D300" s="1" t="s">
        <v>27</v>
      </c>
      <c r="E300" s="21">
        <v>1177.5</v>
      </c>
      <c r="F300" s="9">
        <v>229</v>
      </c>
      <c r="G300" s="9">
        <v>1</v>
      </c>
      <c r="H300" s="10">
        <v>41950</v>
      </c>
      <c r="I300" s="11" t="s">
        <v>32</v>
      </c>
    </row>
    <row r="301" spans="1:9" x14ac:dyDescent="0.3">
      <c r="A301" s="8">
        <f>IF(B301&lt;&gt;"",ROWS($B$6:B301),"")</f>
        <v>296</v>
      </c>
      <c r="B301" s="1" t="s">
        <v>701</v>
      </c>
      <c r="C301" s="1" t="s">
        <v>702</v>
      </c>
      <c r="D301" s="1" t="s">
        <v>703</v>
      </c>
      <c r="E301" s="21">
        <v>1107.2</v>
      </c>
      <c r="F301" s="9">
        <v>332</v>
      </c>
      <c r="G301" s="9">
        <v>8</v>
      </c>
      <c r="H301" s="10">
        <v>44606</v>
      </c>
      <c r="I301" s="11" t="s">
        <v>465</v>
      </c>
    </row>
    <row r="302" spans="1:9" x14ac:dyDescent="0.3">
      <c r="A302" s="8">
        <f>IF(B302&lt;&gt;"",ROWS($B$6:B302),"")</f>
        <v>297</v>
      </c>
      <c r="B302" s="1" t="s">
        <v>704</v>
      </c>
      <c r="C302" s="1" t="s">
        <v>705</v>
      </c>
      <c r="D302" s="1" t="s">
        <v>536</v>
      </c>
      <c r="E302" s="21">
        <v>1100</v>
      </c>
      <c r="F302" s="9">
        <v>375</v>
      </c>
      <c r="G302" s="9">
        <v>1</v>
      </c>
      <c r="H302" s="10">
        <v>44440</v>
      </c>
      <c r="I302" s="11" t="s">
        <v>455</v>
      </c>
    </row>
    <row r="303" spans="1:9" x14ac:dyDescent="0.3">
      <c r="A303" s="8">
        <f>IF(B303&lt;&gt;"",ROWS($B$6:B303),"")</f>
        <v>298</v>
      </c>
      <c r="B303" s="1" t="s">
        <v>706</v>
      </c>
      <c r="C303" s="1" t="s">
        <v>707</v>
      </c>
      <c r="D303" s="1" t="s">
        <v>438</v>
      </c>
      <c r="E303" s="21">
        <v>1085</v>
      </c>
      <c r="F303" s="9">
        <v>310</v>
      </c>
      <c r="G303" s="9">
        <v>1</v>
      </c>
      <c r="H303" s="10">
        <v>44719</v>
      </c>
      <c r="I303" s="11" t="s">
        <v>332</v>
      </c>
    </row>
    <row r="304" spans="1:9" x14ac:dyDescent="0.3">
      <c r="A304" s="8">
        <f>IF(B304&lt;&gt;"",ROWS($B$6:B304),"")</f>
        <v>299</v>
      </c>
      <c r="B304" s="1" t="s">
        <v>708</v>
      </c>
      <c r="C304" s="1" t="s">
        <v>709</v>
      </c>
      <c r="D304" s="1" t="s">
        <v>64</v>
      </c>
      <c r="E304" s="21">
        <v>1083</v>
      </c>
      <c r="F304" s="9">
        <v>207</v>
      </c>
      <c r="G304" s="9">
        <v>5</v>
      </c>
      <c r="H304" s="10">
        <v>44974</v>
      </c>
      <c r="I304" s="11" t="s">
        <v>133</v>
      </c>
    </row>
    <row r="305" spans="1:9" x14ac:dyDescent="0.3">
      <c r="A305" s="8">
        <f>IF(B305&lt;&gt;"",ROWS($B$6:B305),"")</f>
        <v>300</v>
      </c>
      <c r="B305" s="1" t="s">
        <v>710</v>
      </c>
      <c r="C305" s="1" t="s">
        <v>711</v>
      </c>
      <c r="D305" s="1" t="s">
        <v>712</v>
      </c>
      <c r="E305" s="21">
        <v>1069.95</v>
      </c>
      <c r="F305" s="9">
        <v>273</v>
      </c>
      <c r="G305" s="9">
        <v>1</v>
      </c>
      <c r="H305" s="10">
        <v>44694</v>
      </c>
      <c r="I305" s="11" t="s">
        <v>316</v>
      </c>
    </row>
    <row r="306" spans="1:9" x14ac:dyDescent="0.3">
      <c r="A306" s="8">
        <f>IF(B306&lt;&gt;"",ROWS($B$6:B306),"")</f>
        <v>301</v>
      </c>
      <c r="B306" s="1" t="s">
        <v>713</v>
      </c>
      <c r="C306" s="1" t="s">
        <v>714</v>
      </c>
      <c r="D306" s="1" t="s">
        <v>715</v>
      </c>
      <c r="E306" s="21">
        <v>1062.4000000000001</v>
      </c>
      <c r="F306" s="9">
        <v>434</v>
      </c>
      <c r="G306" s="9">
        <v>4</v>
      </c>
      <c r="H306" s="10">
        <v>44652</v>
      </c>
      <c r="I306" s="11" t="s">
        <v>73</v>
      </c>
    </row>
    <row r="307" spans="1:9" x14ac:dyDescent="0.3">
      <c r="A307" s="8">
        <f>IF(B307&lt;&gt;"",ROWS($B$6:B307),"")</f>
        <v>302</v>
      </c>
      <c r="B307" s="1" t="s">
        <v>716</v>
      </c>
      <c r="C307" s="1" t="s">
        <v>717</v>
      </c>
      <c r="D307" s="1" t="s">
        <v>427</v>
      </c>
      <c r="E307" s="21">
        <v>1050</v>
      </c>
      <c r="F307" s="9">
        <v>145</v>
      </c>
      <c r="G307" s="9">
        <v>1</v>
      </c>
      <c r="H307" s="10">
        <v>44414</v>
      </c>
      <c r="I307" s="11" t="s">
        <v>718</v>
      </c>
    </row>
    <row r="308" spans="1:9" x14ac:dyDescent="0.3">
      <c r="A308" s="8">
        <f>IF(B308&lt;&gt;"",ROWS($B$6:B308),"")</f>
        <v>303</v>
      </c>
      <c r="B308" s="1" t="s">
        <v>719</v>
      </c>
      <c r="C308" s="1" t="s">
        <v>719</v>
      </c>
      <c r="D308" s="1" t="s">
        <v>37</v>
      </c>
      <c r="E308" s="21">
        <v>1019</v>
      </c>
      <c r="F308" s="9">
        <v>252</v>
      </c>
      <c r="G308" s="9">
        <v>3</v>
      </c>
      <c r="H308" s="10">
        <v>44883</v>
      </c>
      <c r="I308" s="11" t="s">
        <v>720</v>
      </c>
    </row>
    <row r="309" spans="1:9" x14ac:dyDescent="0.3">
      <c r="A309" s="8">
        <f>IF(B309&lt;&gt;"",ROWS($B$6:B309),"")</f>
        <v>304</v>
      </c>
      <c r="B309" s="1" t="s">
        <v>721</v>
      </c>
      <c r="C309" s="1" t="s">
        <v>722</v>
      </c>
      <c r="D309" s="1" t="s">
        <v>353</v>
      </c>
      <c r="E309" s="21">
        <v>985.7</v>
      </c>
      <c r="F309" s="9">
        <v>266</v>
      </c>
      <c r="G309" s="9">
        <v>4</v>
      </c>
      <c r="H309" s="10">
        <v>44883</v>
      </c>
      <c r="I309" s="11" t="s">
        <v>316</v>
      </c>
    </row>
    <row r="310" spans="1:9" x14ac:dyDescent="0.3">
      <c r="A310" s="8">
        <f>IF(B310&lt;&gt;"",ROWS($B$6:B310),"")</f>
        <v>305</v>
      </c>
      <c r="B310" s="1" t="s">
        <v>723</v>
      </c>
      <c r="C310" s="1" t="s">
        <v>723</v>
      </c>
      <c r="D310" s="1" t="s">
        <v>37</v>
      </c>
      <c r="E310" s="21">
        <v>950</v>
      </c>
      <c r="F310" s="9">
        <v>150</v>
      </c>
      <c r="G310" s="9">
        <v>6</v>
      </c>
      <c r="H310" s="10">
        <v>45044</v>
      </c>
      <c r="I310" s="11" t="s">
        <v>586</v>
      </c>
    </row>
    <row r="311" spans="1:9" x14ac:dyDescent="0.3">
      <c r="A311" s="8">
        <f>IF(B311&lt;&gt;"",ROWS($B$6:B311),"")</f>
        <v>306</v>
      </c>
      <c r="B311" s="1" t="s">
        <v>724</v>
      </c>
      <c r="C311" s="1" t="s">
        <v>725</v>
      </c>
      <c r="D311" s="1" t="s">
        <v>280</v>
      </c>
      <c r="E311" s="21">
        <v>945</v>
      </c>
      <c r="F311" s="9">
        <v>379</v>
      </c>
      <c r="G311" s="9">
        <v>1</v>
      </c>
      <c r="H311" s="10">
        <v>44428</v>
      </c>
      <c r="I311" s="11" t="s">
        <v>726</v>
      </c>
    </row>
    <row r="312" spans="1:9" x14ac:dyDescent="0.3">
      <c r="A312" s="8">
        <f>IF(B312&lt;&gt;"",ROWS($B$6:B312),"")</f>
        <v>307</v>
      </c>
      <c r="B312" s="1" t="s">
        <v>727</v>
      </c>
      <c r="C312" s="1" t="s">
        <v>728</v>
      </c>
      <c r="D312" s="1" t="s">
        <v>729</v>
      </c>
      <c r="E312" s="21">
        <v>919</v>
      </c>
      <c r="F312" s="9">
        <v>212</v>
      </c>
      <c r="G312" s="9">
        <v>1</v>
      </c>
      <c r="H312" s="10">
        <v>42988</v>
      </c>
      <c r="I312" s="11" t="s">
        <v>375</v>
      </c>
    </row>
    <row r="313" spans="1:9" x14ac:dyDescent="0.3">
      <c r="A313" s="8">
        <f>IF(B313&lt;&gt;"",ROWS($B$6:B313),"")</f>
        <v>308</v>
      </c>
      <c r="B313" s="1" t="s">
        <v>730</v>
      </c>
      <c r="C313" s="1" t="s">
        <v>731</v>
      </c>
      <c r="D313" s="1" t="s">
        <v>113</v>
      </c>
      <c r="E313" s="21">
        <v>899.5</v>
      </c>
      <c r="F313" s="9">
        <v>131</v>
      </c>
      <c r="G313" s="9">
        <v>1</v>
      </c>
      <c r="H313" s="10">
        <v>44421</v>
      </c>
      <c r="I313" s="11" t="s">
        <v>332</v>
      </c>
    </row>
    <row r="314" spans="1:9" x14ac:dyDescent="0.3">
      <c r="A314" s="8">
        <f>IF(B314&lt;&gt;"",ROWS($B$6:B314),"")</f>
        <v>309</v>
      </c>
      <c r="B314" s="1" t="s">
        <v>732</v>
      </c>
      <c r="C314" s="1" t="s">
        <v>733</v>
      </c>
      <c r="D314" s="1" t="s">
        <v>734</v>
      </c>
      <c r="E314" s="21">
        <v>877.5</v>
      </c>
      <c r="F314" s="9">
        <v>183</v>
      </c>
      <c r="G314" s="9">
        <v>1</v>
      </c>
      <c r="H314" s="10">
        <v>45012</v>
      </c>
      <c r="I314" s="11" t="s">
        <v>101</v>
      </c>
    </row>
    <row r="315" spans="1:9" x14ac:dyDescent="0.3">
      <c r="A315" s="8">
        <f>IF(B315&lt;&gt;"",ROWS($B$6:B315),"")</f>
        <v>310</v>
      </c>
      <c r="B315" s="1" t="s">
        <v>735</v>
      </c>
      <c r="C315" s="1" t="s">
        <v>736</v>
      </c>
      <c r="D315" s="1" t="s">
        <v>27</v>
      </c>
      <c r="E315" s="21">
        <v>876</v>
      </c>
      <c r="F315" s="9">
        <v>164</v>
      </c>
      <c r="G315" s="9">
        <v>1</v>
      </c>
      <c r="H315" s="10">
        <v>43560</v>
      </c>
      <c r="I315" s="11" t="s">
        <v>101</v>
      </c>
    </row>
    <row r="316" spans="1:9" x14ac:dyDescent="0.3">
      <c r="A316" s="8">
        <f>IF(B316&lt;&gt;"",ROWS($B$6:B316),"")</f>
        <v>311</v>
      </c>
      <c r="B316" s="1" t="s">
        <v>737</v>
      </c>
      <c r="C316" s="1" t="s">
        <v>738</v>
      </c>
      <c r="D316" s="1" t="s">
        <v>113</v>
      </c>
      <c r="E316" s="21">
        <v>861.39999999999986</v>
      </c>
      <c r="F316" s="9">
        <v>176</v>
      </c>
      <c r="G316" s="9">
        <v>5</v>
      </c>
      <c r="H316" s="10">
        <v>45012</v>
      </c>
      <c r="I316" s="11" t="s">
        <v>101</v>
      </c>
    </row>
    <row r="317" spans="1:9" x14ac:dyDescent="0.3">
      <c r="A317" s="8">
        <f>IF(B317&lt;&gt;"",ROWS($B$6:B317),"")</f>
        <v>312</v>
      </c>
      <c r="B317" s="1" t="s">
        <v>739</v>
      </c>
      <c r="C317" s="1" t="s">
        <v>740</v>
      </c>
      <c r="D317" s="1" t="s">
        <v>96</v>
      </c>
      <c r="E317" s="21">
        <v>857.5</v>
      </c>
      <c r="F317" s="9">
        <v>245</v>
      </c>
      <c r="G317" s="9">
        <v>1</v>
      </c>
      <c r="H317" s="10">
        <v>44813</v>
      </c>
      <c r="I317" s="11" t="s">
        <v>332</v>
      </c>
    </row>
    <row r="318" spans="1:9" x14ac:dyDescent="0.3">
      <c r="A318" s="8">
        <f>IF(B318&lt;&gt;"",ROWS($B$6:B318),"")</f>
        <v>313</v>
      </c>
      <c r="B318" s="1" t="s">
        <v>741</v>
      </c>
      <c r="C318" s="1" t="s">
        <v>742</v>
      </c>
      <c r="D318" s="1" t="s">
        <v>280</v>
      </c>
      <c r="E318" s="21">
        <v>848.5</v>
      </c>
      <c r="F318" s="9">
        <v>273</v>
      </c>
      <c r="G318" s="9">
        <v>1</v>
      </c>
      <c r="H318" s="10">
        <v>44680</v>
      </c>
      <c r="I318" s="11" t="s">
        <v>455</v>
      </c>
    </row>
    <row r="319" spans="1:9" x14ac:dyDescent="0.3">
      <c r="A319" s="8">
        <f>IF(B319&lt;&gt;"",ROWS($B$6:B319),"")</f>
        <v>314</v>
      </c>
      <c r="B319" s="1" t="s">
        <v>743</v>
      </c>
      <c r="C319" s="1" t="s">
        <v>744</v>
      </c>
      <c r="D319" s="1" t="s">
        <v>568</v>
      </c>
      <c r="E319" s="21">
        <v>846</v>
      </c>
      <c r="F319" s="9">
        <v>431</v>
      </c>
      <c r="G319" s="9">
        <v>1</v>
      </c>
      <c r="H319" s="10">
        <v>44658</v>
      </c>
      <c r="I319" s="11" t="s">
        <v>455</v>
      </c>
    </row>
    <row r="320" spans="1:9" x14ac:dyDescent="0.3">
      <c r="A320" s="8">
        <f>IF(B320&lt;&gt;"",ROWS($B$6:B320),"")</f>
        <v>315</v>
      </c>
      <c r="B320" s="1" t="s">
        <v>745</v>
      </c>
      <c r="C320" s="1" t="s">
        <v>746</v>
      </c>
      <c r="D320" s="1" t="s">
        <v>747</v>
      </c>
      <c r="E320" s="21">
        <v>845.09999999999991</v>
      </c>
      <c r="F320" s="9">
        <v>167</v>
      </c>
      <c r="G320" s="9">
        <v>3</v>
      </c>
      <c r="H320" s="10">
        <v>45012</v>
      </c>
      <c r="I320" s="11" t="s">
        <v>101</v>
      </c>
    </row>
    <row r="321" spans="1:9" x14ac:dyDescent="0.3">
      <c r="A321" s="8">
        <f>IF(B321&lt;&gt;"",ROWS($B$6:B321),"")</f>
        <v>316</v>
      </c>
      <c r="B321" s="1" t="s">
        <v>748</v>
      </c>
      <c r="C321" s="1" t="s">
        <v>748</v>
      </c>
      <c r="D321" s="1" t="s">
        <v>37</v>
      </c>
      <c r="E321" s="21">
        <v>844.65</v>
      </c>
      <c r="F321" s="9">
        <v>150</v>
      </c>
      <c r="G321" s="9">
        <v>2</v>
      </c>
      <c r="H321" s="10">
        <v>44883</v>
      </c>
      <c r="I321" s="11" t="s">
        <v>272</v>
      </c>
    </row>
    <row r="322" spans="1:9" x14ac:dyDescent="0.3">
      <c r="A322" s="8">
        <f>IF(B322&lt;&gt;"",ROWS($B$6:B322),"")</f>
        <v>317</v>
      </c>
      <c r="B322" s="1" t="s">
        <v>749</v>
      </c>
      <c r="C322" s="1" t="s">
        <v>749</v>
      </c>
      <c r="D322" s="1" t="s">
        <v>750</v>
      </c>
      <c r="E322" s="21">
        <v>830.4</v>
      </c>
      <c r="F322" s="9">
        <v>112</v>
      </c>
      <c r="G322" s="9">
        <v>1</v>
      </c>
      <c r="H322" s="10" t="s">
        <v>670</v>
      </c>
      <c r="I322" s="11" t="s">
        <v>101</v>
      </c>
    </row>
    <row r="323" spans="1:9" x14ac:dyDescent="0.3">
      <c r="A323" s="8">
        <f>IF(B323&lt;&gt;"",ROWS($B$6:B323),"")</f>
        <v>318</v>
      </c>
      <c r="B323" s="1" t="s">
        <v>751</v>
      </c>
      <c r="C323" s="1" t="s">
        <v>752</v>
      </c>
      <c r="D323" s="1" t="s">
        <v>27</v>
      </c>
      <c r="E323" s="21">
        <v>817</v>
      </c>
      <c r="F323" s="9">
        <v>121</v>
      </c>
      <c r="G323" s="9">
        <v>2</v>
      </c>
      <c r="H323" s="10">
        <v>43308</v>
      </c>
      <c r="I323" s="11" t="s">
        <v>332</v>
      </c>
    </row>
    <row r="324" spans="1:9" x14ac:dyDescent="0.3">
      <c r="A324" s="8">
        <f>IF(B324&lt;&gt;"",ROWS($B$6:B324),"")</f>
        <v>319</v>
      </c>
      <c r="B324" s="1" t="s">
        <v>753</v>
      </c>
      <c r="C324" s="1" t="s">
        <v>754</v>
      </c>
      <c r="D324" s="1" t="s">
        <v>461</v>
      </c>
      <c r="E324" s="21">
        <v>797.27</v>
      </c>
      <c r="F324" s="9">
        <v>126</v>
      </c>
      <c r="G324" s="9">
        <v>4</v>
      </c>
      <c r="H324" s="10">
        <v>45044</v>
      </c>
      <c r="I324" s="11" t="s">
        <v>316</v>
      </c>
    </row>
    <row r="325" spans="1:9" x14ac:dyDescent="0.3">
      <c r="A325" s="8">
        <f>IF(B325&lt;&gt;"",ROWS($B$6:B325),"")</f>
        <v>320</v>
      </c>
      <c r="B325" s="1" t="s">
        <v>755</v>
      </c>
      <c r="C325" s="1" t="s">
        <v>756</v>
      </c>
      <c r="D325" s="1" t="s">
        <v>427</v>
      </c>
      <c r="E325" s="21">
        <v>795.45</v>
      </c>
      <c r="F325" s="9">
        <v>144</v>
      </c>
      <c r="G325" s="9">
        <v>5</v>
      </c>
      <c r="H325" s="10">
        <v>44974</v>
      </c>
      <c r="I325" s="11" t="s">
        <v>316</v>
      </c>
    </row>
    <row r="326" spans="1:9" x14ac:dyDescent="0.3">
      <c r="A326" s="8">
        <f>IF(B326&lt;&gt;"",ROWS($B$6:B326),"")</f>
        <v>321</v>
      </c>
      <c r="B326" s="1" t="s">
        <v>757</v>
      </c>
      <c r="C326" s="1" t="s">
        <v>758</v>
      </c>
      <c r="D326" s="1" t="s">
        <v>280</v>
      </c>
      <c r="E326" s="21">
        <v>794.2</v>
      </c>
      <c r="F326" s="9">
        <v>180</v>
      </c>
      <c r="G326" s="9">
        <v>4</v>
      </c>
      <c r="H326" s="10">
        <v>45289</v>
      </c>
      <c r="I326" s="11" t="s">
        <v>316</v>
      </c>
    </row>
    <row r="327" spans="1:9" x14ac:dyDescent="0.3">
      <c r="A327" s="8">
        <f>IF(B327&lt;&gt;"",ROWS($B$6:B327),"")</f>
        <v>322</v>
      </c>
      <c r="B327" s="1" t="s">
        <v>759</v>
      </c>
      <c r="C327" s="1" t="s">
        <v>759</v>
      </c>
      <c r="D327" s="1" t="s">
        <v>254</v>
      </c>
      <c r="E327" s="21">
        <v>791.42</v>
      </c>
      <c r="F327" s="9">
        <v>99</v>
      </c>
      <c r="G327" s="9">
        <v>3</v>
      </c>
      <c r="H327" s="10">
        <v>44981</v>
      </c>
      <c r="I327" s="11" t="s">
        <v>506</v>
      </c>
    </row>
    <row r="328" spans="1:9" x14ac:dyDescent="0.3">
      <c r="A328" s="8">
        <f>IF(B328&lt;&gt;"",ROWS($B$6:B328),"")</f>
        <v>323</v>
      </c>
      <c r="B328" s="1" t="s">
        <v>760</v>
      </c>
      <c r="C328" s="1" t="s">
        <v>761</v>
      </c>
      <c r="D328" s="1" t="s">
        <v>438</v>
      </c>
      <c r="E328" s="21">
        <v>770</v>
      </c>
      <c r="F328" s="9">
        <v>144</v>
      </c>
      <c r="G328" s="9">
        <v>1</v>
      </c>
      <c r="H328" s="10">
        <v>44971</v>
      </c>
      <c r="I328" s="11" t="s">
        <v>726</v>
      </c>
    </row>
    <row r="329" spans="1:9" x14ac:dyDescent="0.3">
      <c r="A329" s="8">
        <f>IF(B329&lt;&gt;"",ROWS($B$6:B329),"")</f>
        <v>324</v>
      </c>
      <c r="B329" s="32" t="s">
        <v>762</v>
      </c>
      <c r="C329" s="1" t="s">
        <v>763</v>
      </c>
      <c r="D329" s="32" t="s">
        <v>764</v>
      </c>
      <c r="E329" s="33">
        <v>750.3</v>
      </c>
      <c r="F329" s="34">
        <v>145</v>
      </c>
      <c r="G329" s="34">
        <v>11</v>
      </c>
      <c r="H329" s="35">
        <v>45059</v>
      </c>
      <c r="I329" s="36" t="s">
        <v>494</v>
      </c>
    </row>
    <row r="330" spans="1:9" x14ac:dyDescent="0.3">
      <c r="A330" s="8">
        <f>IF(B330&lt;&gt;"",ROWS($B$6:B330),"")</f>
        <v>325</v>
      </c>
      <c r="B330" s="32" t="s">
        <v>765</v>
      </c>
      <c r="C330" s="1" t="s">
        <v>766</v>
      </c>
      <c r="D330" s="32" t="s">
        <v>113</v>
      </c>
      <c r="E330" s="33">
        <v>750</v>
      </c>
      <c r="F330" s="34">
        <v>103</v>
      </c>
      <c r="G330" s="34">
        <v>2</v>
      </c>
      <c r="H330" s="35">
        <v>44603</v>
      </c>
      <c r="I330" s="36" t="s">
        <v>160</v>
      </c>
    </row>
    <row r="331" spans="1:9" x14ac:dyDescent="0.3">
      <c r="A331" s="8">
        <f>IF(B331&lt;&gt;"",ROWS($B$6:B331),"")</f>
        <v>326</v>
      </c>
      <c r="B331" s="32" t="s">
        <v>767</v>
      </c>
      <c r="C331" s="1" t="s">
        <v>768</v>
      </c>
      <c r="D331" s="32" t="s">
        <v>594</v>
      </c>
      <c r="E331" s="33">
        <v>725</v>
      </c>
      <c r="F331" s="34">
        <v>145</v>
      </c>
      <c r="G331" s="34">
        <v>2</v>
      </c>
      <c r="H331" s="35">
        <v>44512</v>
      </c>
      <c r="I331" s="36" t="s">
        <v>133</v>
      </c>
    </row>
    <row r="332" spans="1:9" x14ac:dyDescent="0.3">
      <c r="A332" s="8">
        <f>IF(B332&lt;&gt;"",ROWS($B$6:B332),"")</f>
        <v>327</v>
      </c>
      <c r="B332" s="32" t="s">
        <v>769</v>
      </c>
      <c r="C332" s="1" t="s">
        <v>770</v>
      </c>
      <c r="D332" s="32" t="s">
        <v>771</v>
      </c>
      <c r="E332" s="33">
        <v>694</v>
      </c>
      <c r="F332" s="34">
        <v>198</v>
      </c>
      <c r="G332" s="34">
        <v>1</v>
      </c>
      <c r="H332" s="35">
        <v>43992</v>
      </c>
      <c r="I332" s="36" t="s">
        <v>455</v>
      </c>
    </row>
    <row r="333" spans="1:9" x14ac:dyDescent="0.3">
      <c r="A333" s="8">
        <f>IF(B333&lt;&gt;"",ROWS($B$6:B333),"")</f>
        <v>328</v>
      </c>
      <c r="B333" s="32" t="s">
        <v>772</v>
      </c>
      <c r="C333" s="1" t="s">
        <v>773</v>
      </c>
      <c r="D333" s="32" t="s">
        <v>27</v>
      </c>
      <c r="E333" s="33">
        <v>662.59999999999991</v>
      </c>
      <c r="F333" s="34">
        <v>157</v>
      </c>
      <c r="G333" s="34">
        <v>1</v>
      </c>
      <c r="H333" s="35">
        <v>44792</v>
      </c>
      <c r="I333" s="36" t="s">
        <v>51</v>
      </c>
    </row>
    <row r="334" spans="1:9" x14ac:dyDescent="0.3">
      <c r="A334" s="8">
        <f>IF(B334&lt;&gt;"",ROWS($B$6:B334),"")</f>
        <v>329</v>
      </c>
      <c r="B334" s="32" t="s">
        <v>774</v>
      </c>
      <c r="C334" s="1" t="s">
        <v>775</v>
      </c>
      <c r="D334" s="32" t="s">
        <v>585</v>
      </c>
      <c r="E334" s="33">
        <v>661</v>
      </c>
      <c r="F334" s="34">
        <v>209</v>
      </c>
      <c r="G334" s="34">
        <v>1</v>
      </c>
      <c r="H334" s="35">
        <v>44707</v>
      </c>
      <c r="I334" s="36" t="s">
        <v>375</v>
      </c>
    </row>
    <row r="335" spans="1:9" x14ac:dyDescent="0.3">
      <c r="A335" s="8">
        <f>IF(B335&lt;&gt;"",ROWS($B$6:B335),"")</f>
        <v>330</v>
      </c>
      <c r="B335" s="32" t="s">
        <v>776</v>
      </c>
      <c r="C335" s="1" t="s">
        <v>777</v>
      </c>
      <c r="D335" s="32" t="s">
        <v>27</v>
      </c>
      <c r="E335" s="33">
        <v>659.28</v>
      </c>
      <c r="F335" s="34">
        <v>253</v>
      </c>
      <c r="G335" s="34">
        <v>4</v>
      </c>
      <c r="H335" s="35">
        <v>44552</v>
      </c>
      <c r="I335" s="36" t="s">
        <v>35</v>
      </c>
    </row>
    <row r="336" spans="1:9" x14ac:dyDescent="0.3">
      <c r="A336" s="8">
        <f>IF(B336&lt;&gt;"",ROWS($B$6:B336),"")</f>
        <v>331</v>
      </c>
      <c r="B336" s="32" t="s">
        <v>778</v>
      </c>
      <c r="C336" s="1" t="s">
        <v>778</v>
      </c>
      <c r="D336" s="32" t="s">
        <v>37</v>
      </c>
      <c r="E336" s="33">
        <v>658</v>
      </c>
      <c r="F336" s="34">
        <v>166</v>
      </c>
      <c r="G336" s="34">
        <v>1</v>
      </c>
      <c r="H336" s="35">
        <v>43574</v>
      </c>
      <c r="I336" s="36" t="s">
        <v>101</v>
      </c>
    </row>
    <row r="337" spans="1:9" x14ac:dyDescent="0.3">
      <c r="A337" s="8">
        <f>IF(B337&lt;&gt;"",ROWS($B$6:B337),"")</f>
        <v>332</v>
      </c>
      <c r="B337" s="32" t="s">
        <v>779</v>
      </c>
      <c r="C337" s="1" t="s">
        <v>780</v>
      </c>
      <c r="D337" s="32" t="s">
        <v>622</v>
      </c>
      <c r="E337" s="33">
        <v>657.8</v>
      </c>
      <c r="F337" s="34">
        <v>117</v>
      </c>
      <c r="G337" s="34">
        <v>3</v>
      </c>
      <c r="H337" s="35">
        <v>45208</v>
      </c>
      <c r="I337" s="36" t="s">
        <v>465</v>
      </c>
    </row>
    <row r="338" spans="1:9" x14ac:dyDescent="0.3">
      <c r="A338" s="8">
        <f>IF(B338&lt;&gt;"",ROWS($B$6:B338),"")</f>
        <v>333</v>
      </c>
      <c r="B338" s="32" t="s">
        <v>781</v>
      </c>
      <c r="C338" s="1" t="s">
        <v>782</v>
      </c>
      <c r="D338" s="32" t="s">
        <v>783</v>
      </c>
      <c r="E338" s="33">
        <v>649.69999999999993</v>
      </c>
      <c r="F338" s="34">
        <v>126</v>
      </c>
      <c r="G338" s="34">
        <v>4</v>
      </c>
      <c r="H338" s="35">
        <v>44897</v>
      </c>
      <c r="I338" s="36" t="s">
        <v>465</v>
      </c>
    </row>
    <row r="339" spans="1:9" x14ac:dyDescent="0.3">
      <c r="A339" s="8">
        <f>IF(B339&lt;&gt;"",ROWS($B$6:B339),"")</f>
        <v>334</v>
      </c>
      <c r="B339" s="32" t="s">
        <v>784</v>
      </c>
      <c r="C339" s="1" t="s">
        <v>784</v>
      </c>
      <c r="D339" s="32" t="s">
        <v>27</v>
      </c>
      <c r="E339" s="33">
        <v>631.1</v>
      </c>
      <c r="F339" s="34">
        <v>110</v>
      </c>
      <c r="G339" s="34">
        <v>1</v>
      </c>
      <c r="H339" s="35">
        <v>44734</v>
      </c>
      <c r="I339" s="36" t="s">
        <v>32</v>
      </c>
    </row>
    <row r="340" spans="1:9" x14ac:dyDescent="0.3">
      <c r="A340" s="8">
        <f>IF(B340&lt;&gt;"",ROWS($B$6:B340),"")</f>
        <v>335</v>
      </c>
      <c r="B340" s="32" t="s">
        <v>785</v>
      </c>
      <c r="C340" s="1" t="s">
        <v>786</v>
      </c>
      <c r="D340" s="32" t="s">
        <v>568</v>
      </c>
      <c r="E340" s="33">
        <v>619</v>
      </c>
      <c r="F340" s="34">
        <v>73</v>
      </c>
      <c r="G340" s="34">
        <v>3</v>
      </c>
      <c r="H340" s="35">
        <v>45211</v>
      </c>
      <c r="I340" s="36" t="s">
        <v>465</v>
      </c>
    </row>
    <row r="341" spans="1:9" x14ac:dyDescent="0.3">
      <c r="A341" s="8">
        <f>IF(B341&lt;&gt;"",ROWS($B$6:B341),"")</f>
        <v>336</v>
      </c>
      <c r="B341" s="32" t="s">
        <v>787</v>
      </c>
      <c r="C341" s="1" t="s">
        <v>788</v>
      </c>
      <c r="D341" s="32" t="s">
        <v>650</v>
      </c>
      <c r="E341" s="33">
        <v>596</v>
      </c>
      <c r="F341" s="34">
        <v>149</v>
      </c>
      <c r="G341" s="34">
        <v>1</v>
      </c>
      <c r="H341" s="35">
        <v>42301</v>
      </c>
      <c r="I341" s="36" t="s">
        <v>375</v>
      </c>
    </row>
    <row r="342" spans="1:9" x14ac:dyDescent="0.3">
      <c r="A342" s="8">
        <f>IF(B342&lt;&gt;"",ROWS($B$6:B342),"")</f>
        <v>337</v>
      </c>
      <c r="B342" s="32" t="s">
        <v>789</v>
      </c>
      <c r="C342" s="1" t="s">
        <v>790</v>
      </c>
      <c r="D342" s="32" t="s">
        <v>27</v>
      </c>
      <c r="E342" s="33">
        <v>594.53</v>
      </c>
      <c r="F342" s="34">
        <v>93</v>
      </c>
      <c r="G342" s="34">
        <v>2</v>
      </c>
      <c r="H342" s="35">
        <v>45051</v>
      </c>
      <c r="I342" s="36" t="s">
        <v>383</v>
      </c>
    </row>
    <row r="343" spans="1:9" x14ac:dyDescent="0.3">
      <c r="A343" s="8">
        <f>IF(B343&lt;&gt;"",ROWS($B$6:B343),"")</f>
        <v>338</v>
      </c>
      <c r="B343" s="32" t="s">
        <v>791</v>
      </c>
      <c r="C343" s="1" t="s">
        <v>792</v>
      </c>
      <c r="D343" s="32" t="s">
        <v>64</v>
      </c>
      <c r="E343" s="33">
        <v>583</v>
      </c>
      <c r="F343" s="34">
        <v>86</v>
      </c>
      <c r="G343" s="34">
        <v>1</v>
      </c>
      <c r="H343" s="35">
        <v>44655</v>
      </c>
      <c r="I343" s="36" t="s">
        <v>101</v>
      </c>
    </row>
    <row r="344" spans="1:9" x14ac:dyDescent="0.3">
      <c r="A344" s="8">
        <f>IF(B344&lt;&gt;"",ROWS($B$6:B344),"")</f>
        <v>339</v>
      </c>
      <c r="B344" s="32" t="s">
        <v>793</v>
      </c>
      <c r="C344" s="1" t="s">
        <v>794</v>
      </c>
      <c r="D344" s="32" t="s">
        <v>27</v>
      </c>
      <c r="E344" s="33">
        <v>577</v>
      </c>
      <c r="F344" s="34">
        <v>105</v>
      </c>
      <c r="G344" s="34">
        <v>3</v>
      </c>
      <c r="H344" s="35">
        <v>45012</v>
      </c>
      <c r="I344" s="36" t="s">
        <v>101</v>
      </c>
    </row>
    <row r="345" spans="1:9" x14ac:dyDescent="0.3">
      <c r="A345" s="8">
        <f>IF(B345&lt;&gt;"",ROWS($B$6:B345),"")</f>
        <v>340</v>
      </c>
      <c r="B345" s="32" t="s">
        <v>795</v>
      </c>
      <c r="C345" s="1" t="s">
        <v>796</v>
      </c>
      <c r="D345" s="32" t="s">
        <v>27</v>
      </c>
      <c r="E345" s="33">
        <v>564</v>
      </c>
      <c r="F345" s="34">
        <v>110</v>
      </c>
      <c r="G345" s="34">
        <v>1</v>
      </c>
      <c r="H345" s="35">
        <v>40382</v>
      </c>
      <c r="I345" s="36" t="s">
        <v>32</v>
      </c>
    </row>
    <row r="346" spans="1:9" x14ac:dyDescent="0.3">
      <c r="A346" s="8">
        <f>IF(B346&lt;&gt;"",ROWS($B$6:B346),"")</f>
        <v>341</v>
      </c>
      <c r="B346" s="32" t="s">
        <v>797</v>
      </c>
      <c r="C346" s="1" t="s">
        <v>798</v>
      </c>
      <c r="D346" s="32" t="s">
        <v>799</v>
      </c>
      <c r="E346" s="33">
        <v>561.70000000000005</v>
      </c>
      <c r="F346" s="34">
        <v>88</v>
      </c>
      <c r="G346" s="34">
        <v>1</v>
      </c>
      <c r="H346" s="35">
        <v>44655</v>
      </c>
      <c r="I346" s="36" t="s">
        <v>101</v>
      </c>
    </row>
    <row r="347" spans="1:9" x14ac:dyDescent="0.3">
      <c r="A347" s="51">
        <f>IF(B347&lt;&gt;"",ROWS($B$6:B347),"")</f>
        <v>342</v>
      </c>
      <c r="B347" s="32" t="s">
        <v>800</v>
      </c>
      <c r="C347" s="1" t="s">
        <v>801</v>
      </c>
      <c r="D347" s="32" t="s">
        <v>113</v>
      </c>
      <c r="E347" s="33">
        <v>526</v>
      </c>
      <c r="F347" s="34">
        <v>106</v>
      </c>
      <c r="G347" s="34">
        <v>2</v>
      </c>
      <c r="H347" s="35">
        <v>43987</v>
      </c>
      <c r="I347" s="36" t="s">
        <v>101</v>
      </c>
    </row>
    <row r="348" spans="1:9" x14ac:dyDescent="0.3">
      <c r="A348" s="51">
        <f>IF(B348&lt;&gt;"",ROWS($B$6:B348),"")</f>
        <v>343</v>
      </c>
      <c r="B348" s="32" t="s">
        <v>802</v>
      </c>
      <c r="C348" s="1" t="s">
        <v>803</v>
      </c>
      <c r="D348" s="32" t="s">
        <v>113</v>
      </c>
      <c r="E348" s="33">
        <v>524</v>
      </c>
      <c r="F348" s="34">
        <v>80</v>
      </c>
      <c r="G348" s="34">
        <v>1</v>
      </c>
      <c r="H348" s="35">
        <v>44132</v>
      </c>
      <c r="I348" s="36" t="s">
        <v>332</v>
      </c>
    </row>
    <row r="349" spans="1:9" x14ac:dyDescent="0.3">
      <c r="A349" s="51">
        <f>IF(B349&lt;&gt;"",ROWS($B$6:B349),"")</f>
        <v>344</v>
      </c>
      <c r="B349" s="32" t="s">
        <v>804</v>
      </c>
      <c r="C349" s="1" t="s">
        <v>805</v>
      </c>
      <c r="D349" s="32" t="s">
        <v>280</v>
      </c>
      <c r="E349" s="33">
        <v>518.5</v>
      </c>
      <c r="F349" s="34">
        <v>237</v>
      </c>
      <c r="G349" s="34">
        <v>1</v>
      </c>
      <c r="H349" s="35">
        <v>44533</v>
      </c>
      <c r="I349" s="36" t="s">
        <v>455</v>
      </c>
    </row>
    <row r="350" spans="1:9" x14ac:dyDescent="0.3">
      <c r="A350" s="51">
        <f>IF(B350&lt;&gt;"",ROWS($B$6:B350),"")</f>
        <v>345</v>
      </c>
      <c r="B350" s="32" t="s">
        <v>806</v>
      </c>
      <c r="C350" s="1" t="s">
        <v>807</v>
      </c>
      <c r="D350" s="32" t="s">
        <v>458</v>
      </c>
      <c r="E350" s="33">
        <v>485</v>
      </c>
      <c r="F350" s="34">
        <v>123</v>
      </c>
      <c r="G350" s="34">
        <v>1</v>
      </c>
      <c r="H350" s="35">
        <v>44316</v>
      </c>
      <c r="I350" s="36" t="s">
        <v>101</v>
      </c>
    </row>
    <row r="351" spans="1:9" x14ac:dyDescent="0.3">
      <c r="A351" s="51">
        <f>IF(B351&lt;&gt;"",ROWS($B$6:B351),"")</f>
        <v>346</v>
      </c>
      <c r="B351" s="32" t="s">
        <v>808</v>
      </c>
      <c r="C351" s="1" t="s">
        <v>809</v>
      </c>
      <c r="D351" s="32" t="s">
        <v>458</v>
      </c>
      <c r="E351" s="33">
        <v>484</v>
      </c>
      <c r="F351" s="34">
        <v>17</v>
      </c>
      <c r="G351" s="34">
        <v>1</v>
      </c>
      <c r="H351" s="35">
        <v>43812</v>
      </c>
      <c r="I351" s="36" t="s">
        <v>455</v>
      </c>
    </row>
    <row r="352" spans="1:9" x14ac:dyDescent="0.3">
      <c r="A352" s="51">
        <f>IF(B352&lt;&gt;"",ROWS($B$6:B352),"")</f>
        <v>347</v>
      </c>
      <c r="B352" s="32" t="s">
        <v>810</v>
      </c>
      <c r="C352" s="1" t="s">
        <v>811</v>
      </c>
      <c r="D352" s="32" t="s">
        <v>27</v>
      </c>
      <c r="E352" s="33">
        <v>480.76</v>
      </c>
      <c r="F352" s="34">
        <v>69</v>
      </c>
      <c r="G352" s="34">
        <v>2</v>
      </c>
      <c r="H352" s="35">
        <v>44708</v>
      </c>
      <c r="I352" s="36" t="s">
        <v>145</v>
      </c>
    </row>
    <row r="353" spans="1:9" x14ac:dyDescent="0.3">
      <c r="A353" s="51">
        <f>IF(B353&lt;&gt;"",ROWS($B$6:B353),"")</f>
        <v>348</v>
      </c>
      <c r="B353" s="32" t="s">
        <v>812</v>
      </c>
      <c r="C353" s="1" t="s">
        <v>813</v>
      </c>
      <c r="D353" s="32" t="s">
        <v>315</v>
      </c>
      <c r="E353" s="33">
        <v>470</v>
      </c>
      <c r="F353" s="34">
        <v>88</v>
      </c>
      <c r="G353" s="34">
        <v>1</v>
      </c>
      <c r="H353" s="35">
        <v>43412</v>
      </c>
      <c r="I353" s="36" t="s">
        <v>465</v>
      </c>
    </row>
    <row r="354" spans="1:9" x14ac:dyDescent="0.3">
      <c r="A354" s="51">
        <f>IF(B354&lt;&gt;"",ROWS($B$6:B354),"")</f>
        <v>349</v>
      </c>
      <c r="B354" s="32" t="s">
        <v>814</v>
      </c>
      <c r="C354" s="1" t="s">
        <v>815</v>
      </c>
      <c r="D354" s="32" t="s">
        <v>27</v>
      </c>
      <c r="E354" s="33">
        <v>468</v>
      </c>
      <c r="F354" s="34">
        <v>117</v>
      </c>
      <c r="G354" s="34">
        <v>1</v>
      </c>
      <c r="H354" s="35">
        <v>44589</v>
      </c>
      <c r="I354" s="36" t="s">
        <v>332</v>
      </c>
    </row>
    <row r="355" spans="1:9" x14ac:dyDescent="0.3">
      <c r="A355" s="51">
        <f>IF(B355&lt;&gt;"",ROWS($B$6:B355),"")</f>
        <v>350</v>
      </c>
      <c r="B355" s="32" t="s">
        <v>816</v>
      </c>
      <c r="C355" s="1" t="s">
        <v>817</v>
      </c>
      <c r="D355" s="32" t="s">
        <v>818</v>
      </c>
      <c r="E355" s="33">
        <v>465.1</v>
      </c>
      <c r="F355" s="34">
        <v>93</v>
      </c>
      <c r="G355" s="34">
        <v>1</v>
      </c>
      <c r="H355" s="35">
        <v>45012</v>
      </c>
      <c r="I355" s="36" t="s">
        <v>101</v>
      </c>
    </row>
    <row r="356" spans="1:9" x14ac:dyDescent="0.3">
      <c r="A356" s="51">
        <f>IF(B356&lt;&gt;"",ROWS($B$6:B356),"")</f>
        <v>351</v>
      </c>
      <c r="B356" s="32" t="s">
        <v>819</v>
      </c>
      <c r="C356" s="1" t="s">
        <v>820</v>
      </c>
      <c r="D356" s="32" t="s">
        <v>821</v>
      </c>
      <c r="E356" s="33">
        <v>464</v>
      </c>
      <c r="F356" s="34">
        <v>116</v>
      </c>
      <c r="G356" s="34">
        <v>1</v>
      </c>
      <c r="H356" s="35">
        <v>44805</v>
      </c>
      <c r="I356" s="36" t="s">
        <v>375</v>
      </c>
    </row>
    <row r="357" spans="1:9" x14ac:dyDescent="0.3">
      <c r="A357" s="51">
        <f>IF(B357&lt;&gt;"",ROWS($B$6:B357),"")</f>
        <v>352</v>
      </c>
      <c r="B357" s="32" t="s">
        <v>822</v>
      </c>
      <c r="C357" s="1" t="s">
        <v>823</v>
      </c>
      <c r="D357" s="32" t="s">
        <v>27</v>
      </c>
      <c r="E357" s="33">
        <v>461</v>
      </c>
      <c r="F357" s="34">
        <v>202</v>
      </c>
      <c r="G357" s="34">
        <v>2</v>
      </c>
      <c r="H357" s="35">
        <v>44631</v>
      </c>
      <c r="I357" s="36" t="s">
        <v>28</v>
      </c>
    </row>
    <row r="358" spans="1:9" x14ac:dyDescent="0.3">
      <c r="A358" s="51">
        <f>IF(B358&lt;&gt;"",ROWS($B$6:B358),"")</f>
        <v>353</v>
      </c>
      <c r="B358" s="32" t="s">
        <v>824</v>
      </c>
      <c r="C358" s="1" t="s">
        <v>825</v>
      </c>
      <c r="D358" s="32" t="s">
        <v>113</v>
      </c>
      <c r="E358" s="33">
        <v>445</v>
      </c>
      <c r="F358" s="34">
        <v>67</v>
      </c>
      <c r="G358" s="34">
        <v>1</v>
      </c>
      <c r="H358" s="35">
        <v>44316</v>
      </c>
      <c r="I358" s="36" t="s">
        <v>101</v>
      </c>
    </row>
    <row r="359" spans="1:9" x14ac:dyDescent="0.3">
      <c r="A359" s="51">
        <f>IF(B359&lt;&gt;"",ROWS($B$6:B359),"")</f>
        <v>354</v>
      </c>
      <c r="B359" s="32" t="s">
        <v>826</v>
      </c>
      <c r="C359" s="1" t="s">
        <v>827</v>
      </c>
      <c r="D359" s="32" t="s">
        <v>402</v>
      </c>
      <c r="E359" s="33">
        <v>424</v>
      </c>
      <c r="F359" s="34">
        <v>83</v>
      </c>
      <c r="G359" s="34">
        <v>2</v>
      </c>
      <c r="H359" s="35">
        <v>43987</v>
      </c>
      <c r="I359" s="36" t="s">
        <v>101</v>
      </c>
    </row>
    <row r="360" spans="1:9" x14ac:dyDescent="0.3">
      <c r="A360" s="51">
        <f>IF(B360&lt;&gt;"",ROWS($B$6:B360),"")</f>
        <v>355</v>
      </c>
      <c r="B360" s="32" t="s">
        <v>828</v>
      </c>
      <c r="C360" s="1" t="s">
        <v>829</v>
      </c>
      <c r="D360" s="32" t="s">
        <v>830</v>
      </c>
      <c r="E360" s="33">
        <v>422.32</v>
      </c>
      <c r="F360" s="34">
        <v>108</v>
      </c>
      <c r="G360" s="34">
        <v>2</v>
      </c>
      <c r="H360" s="35">
        <v>44827</v>
      </c>
      <c r="I360" s="36" t="s">
        <v>316</v>
      </c>
    </row>
    <row r="361" spans="1:9" x14ac:dyDescent="0.3">
      <c r="A361" s="51">
        <f>IF(B361&lt;&gt;"",ROWS($B$6:B361),"")</f>
        <v>356</v>
      </c>
      <c r="B361" s="32" t="s">
        <v>831</v>
      </c>
      <c r="C361" s="1" t="s">
        <v>832</v>
      </c>
      <c r="D361" s="32" t="s">
        <v>113</v>
      </c>
      <c r="E361" s="33">
        <v>415.6</v>
      </c>
      <c r="F361" s="34">
        <v>84</v>
      </c>
      <c r="G361" s="34">
        <v>3</v>
      </c>
      <c r="H361" s="35">
        <v>44918</v>
      </c>
      <c r="I361" s="36" t="s">
        <v>316</v>
      </c>
    </row>
    <row r="362" spans="1:9" x14ac:dyDescent="0.3">
      <c r="A362" s="51">
        <f>IF(B362&lt;&gt;"",ROWS($B$6:B362),"")</f>
        <v>357</v>
      </c>
      <c r="B362" s="32" t="s">
        <v>833</v>
      </c>
      <c r="C362" s="1" t="s">
        <v>833</v>
      </c>
      <c r="D362" s="32" t="s">
        <v>37</v>
      </c>
      <c r="E362" s="33">
        <v>408.65</v>
      </c>
      <c r="F362" s="34">
        <v>108</v>
      </c>
      <c r="G362" s="34">
        <v>3</v>
      </c>
      <c r="H362" s="35">
        <v>45026</v>
      </c>
      <c r="I362" s="36" t="s">
        <v>101</v>
      </c>
    </row>
    <row r="363" spans="1:9" x14ac:dyDescent="0.3">
      <c r="A363" s="51">
        <f>IF(B363&lt;&gt;"",ROWS($B$6:B363),"")</f>
        <v>358</v>
      </c>
      <c r="B363" s="32" t="s">
        <v>834</v>
      </c>
      <c r="C363" s="1" t="s">
        <v>835</v>
      </c>
      <c r="D363" s="32" t="s">
        <v>27</v>
      </c>
      <c r="E363" s="33">
        <v>402.72</v>
      </c>
      <c r="F363" s="34">
        <v>65</v>
      </c>
      <c r="G363" s="34">
        <v>2</v>
      </c>
      <c r="H363" s="35">
        <v>45058</v>
      </c>
      <c r="I363" s="36" t="s">
        <v>383</v>
      </c>
    </row>
    <row r="364" spans="1:9" x14ac:dyDescent="0.3">
      <c r="A364" s="51">
        <f>IF(B364&lt;&gt;"",ROWS($B$6:B364),"")</f>
        <v>359</v>
      </c>
      <c r="B364" s="32" t="s">
        <v>836</v>
      </c>
      <c r="C364" s="1" t="s">
        <v>837</v>
      </c>
      <c r="D364" s="32" t="s">
        <v>27</v>
      </c>
      <c r="E364" s="33">
        <v>397.5</v>
      </c>
      <c r="F364" s="34">
        <v>60</v>
      </c>
      <c r="G364" s="34">
        <v>1</v>
      </c>
      <c r="H364" s="35">
        <v>44820</v>
      </c>
      <c r="I364" s="36" t="s">
        <v>35</v>
      </c>
    </row>
    <row r="365" spans="1:9" x14ac:dyDescent="0.3">
      <c r="A365" s="51">
        <f>IF(B365&lt;&gt;"",ROWS($B$6:B365),"")</f>
        <v>360</v>
      </c>
      <c r="B365" s="32" t="s">
        <v>838</v>
      </c>
      <c r="C365" s="1" t="s">
        <v>839</v>
      </c>
      <c r="D365" s="32" t="s">
        <v>113</v>
      </c>
      <c r="E365" s="33">
        <v>395.18</v>
      </c>
      <c r="F365" s="34">
        <v>80</v>
      </c>
      <c r="G365" s="34">
        <v>5</v>
      </c>
      <c r="H365" s="35">
        <v>45170</v>
      </c>
      <c r="I365" s="36" t="s">
        <v>316</v>
      </c>
    </row>
    <row r="366" spans="1:9" x14ac:dyDescent="0.3">
      <c r="A366" s="51">
        <f>IF(B366&lt;&gt;"",ROWS($B$6:B366),"")</f>
        <v>361</v>
      </c>
      <c r="B366" s="32" t="s">
        <v>840</v>
      </c>
      <c r="C366" s="1" t="s">
        <v>840</v>
      </c>
      <c r="D366" s="32" t="s">
        <v>37</v>
      </c>
      <c r="E366" s="33">
        <v>394.20999999999992</v>
      </c>
      <c r="F366" s="34">
        <v>64</v>
      </c>
      <c r="G366" s="34">
        <v>1</v>
      </c>
      <c r="H366" s="35">
        <v>44869</v>
      </c>
      <c r="I366" s="36" t="s">
        <v>67</v>
      </c>
    </row>
    <row r="367" spans="1:9" x14ac:dyDescent="0.3">
      <c r="A367" s="51">
        <f>IF(B367&lt;&gt;"",ROWS($B$6:B367),"")</f>
        <v>362</v>
      </c>
      <c r="B367" s="32" t="s">
        <v>841</v>
      </c>
      <c r="C367" s="1" t="s">
        <v>842</v>
      </c>
      <c r="D367" s="32" t="s">
        <v>27</v>
      </c>
      <c r="E367" s="33">
        <v>390</v>
      </c>
      <c r="F367" s="34">
        <v>121</v>
      </c>
      <c r="G367" s="34">
        <v>1</v>
      </c>
      <c r="H367" s="35">
        <v>44323</v>
      </c>
      <c r="I367" s="36" t="s">
        <v>28</v>
      </c>
    </row>
    <row r="368" spans="1:9" x14ac:dyDescent="0.3">
      <c r="A368" s="51">
        <f>IF(B368&lt;&gt;"",ROWS($B$6:B368),"")</f>
        <v>363</v>
      </c>
      <c r="B368" s="32" t="s">
        <v>843</v>
      </c>
      <c r="C368" s="1" t="s">
        <v>844</v>
      </c>
      <c r="D368" s="32" t="s">
        <v>113</v>
      </c>
      <c r="E368" s="33">
        <v>379.3</v>
      </c>
      <c r="F368" s="34">
        <v>79</v>
      </c>
      <c r="G368" s="34">
        <v>4</v>
      </c>
      <c r="H368" s="35">
        <v>45012</v>
      </c>
      <c r="I368" s="36" t="s">
        <v>101</v>
      </c>
    </row>
    <row r="369" spans="1:9" x14ac:dyDescent="0.3">
      <c r="A369" s="51">
        <f>IF(B369&lt;&gt;"",ROWS($B$6:B369),"")</f>
        <v>364</v>
      </c>
      <c r="B369" s="32" t="s">
        <v>845</v>
      </c>
      <c r="C369" s="1" t="s">
        <v>846</v>
      </c>
      <c r="D369" s="32" t="s">
        <v>847</v>
      </c>
      <c r="E369" s="33">
        <v>342</v>
      </c>
      <c r="F369" s="34">
        <v>60</v>
      </c>
      <c r="G369" s="34">
        <v>3</v>
      </c>
      <c r="H369" s="35">
        <v>45256</v>
      </c>
      <c r="I369" s="36" t="s">
        <v>465</v>
      </c>
    </row>
    <row r="370" spans="1:9" x14ac:dyDescent="0.3">
      <c r="A370" s="51">
        <f>IF(B370&lt;&gt;"",ROWS($B$6:B370),"")</f>
        <v>365</v>
      </c>
      <c r="B370" s="32" t="s">
        <v>848</v>
      </c>
      <c r="C370" s="1" t="s">
        <v>849</v>
      </c>
      <c r="D370" s="32" t="s">
        <v>850</v>
      </c>
      <c r="E370" s="33">
        <v>328.4</v>
      </c>
      <c r="F370" s="34">
        <v>92</v>
      </c>
      <c r="G370" s="34">
        <v>1</v>
      </c>
      <c r="H370" s="35">
        <v>43748</v>
      </c>
      <c r="I370" s="36" t="s">
        <v>465</v>
      </c>
    </row>
    <row r="371" spans="1:9" x14ac:dyDescent="0.3">
      <c r="A371" s="51">
        <f>IF(B371&lt;&gt;"",ROWS($B$6:B371),"")</f>
        <v>366</v>
      </c>
      <c r="B371" s="32" t="s">
        <v>851</v>
      </c>
      <c r="C371" s="1" t="s">
        <v>851</v>
      </c>
      <c r="D371" s="32" t="s">
        <v>37</v>
      </c>
      <c r="E371" s="33">
        <v>308</v>
      </c>
      <c r="F371" s="34">
        <v>50</v>
      </c>
      <c r="G371" s="34">
        <v>1</v>
      </c>
      <c r="H371" s="35">
        <v>42790</v>
      </c>
      <c r="I371" s="36" t="s">
        <v>67</v>
      </c>
    </row>
    <row r="372" spans="1:9" x14ac:dyDescent="0.3">
      <c r="A372" s="51">
        <f>IF(B372&lt;&gt;"",ROWS($B$6:B372),"")</f>
        <v>367</v>
      </c>
      <c r="B372" s="32" t="s">
        <v>852</v>
      </c>
      <c r="C372" s="1" t="s">
        <v>853</v>
      </c>
      <c r="D372" s="32" t="s">
        <v>458</v>
      </c>
      <c r="E372" s="33">
        <v>295</v>
      </c>
      <c r="F372" s="34">
        <v>59</v>
      </c>
      <c r="G372" s="34">
        <v>1</v>
      </c>
      <c r="H372" s="35">
        <v>44673</v>
      </c>
      <c r="I372" s="36" t="s">
        <v>316</v>
      </c>
    </row>
    <row r="373" spans="1:9" x14ac:dyDescent="0.3">
      <c r="A373" s="51">
        <f>IF(B373&lt;&gt;"",ROWS($B$6:B373),"")</f>
        <v>368</v>
      </c>
      <c r="B373" s="32" t="s">
        <v>854</v>
      </c>
      <c r="C373" s="1" t="s">
        <v>855</v>
      </c>
      <c r="D373" s="32" t="s">
        <v>856</v>
      </c>
      <c r="E373" s="33">
        <v>291.75</v>
      </c>
      <c r="F373" s="34">
        <v>60</v>
      </c>
      <c r="G373" s="34">
        <v>5</v>
      </c>
      <c r="H373" s="35">
        <v>44988</v>
      </c>
      <c r="I373" s="36" t="s">
        <v>133</v>
      </c>
    </row>
    <row r="374" spans="1:9" x14ac:dyDescent="0.3">
      <c r="A374" s="51">
        <f>IF(B374&lt;&gt;"",ROWS($B$6:B374),"")</f>
        <v>369</v>
      </c>
      <c r="B374" s="32" t="s">
        <v>857</v>
      </c>
      <c r="C374" s="1" t="s">
        <v>857</v>
      </c>
      <c r="D374" s="32" t="s">
        <v>37</v>
      </c>
      <c r="E374" s="33">
        <v>276</v>
      </c>
      <c r="F374" s="34">
        <v>46</v>
      </c>
      <c r="G374" s="34">
        <v>1</v>
      </c>
      <c r="H374" s="35">
        <v>44659</v>
      </c>
      <c r="I374" s="36" t="s">
        <v>101</v>
      </c>
    </row>
    <row r="375" spans="1:9" x14ac:dyDescent="0.3">
      <c r="A375" s="51">
        <f>IF(B375&lt;&gt;"",ROWS($B$6:B375),"")</f>
        <v>370</v>
      </c>
      <c r="B375" s="32" t="s">
        <v>858</v>
      </c>
      <c r="C375" s="1" t="s">
        <v>859</v>
      </c>
      <c r="D375" s="32" t="s">
        <v>31</v>
      </c>
      <c r="E375" s="33">
        <v>253</v>
      </c>
      <c r="F375" s="34">
        <v>41</v>
      </c>
      <c r="G375" s="34">
        <v>1</v>
      </c>
      <c r="H375" s="35">
        <v>45154</v>
      </c>
      <c r="I375" s="36" t="s">
        <v>101</v>
      </c>
    </row>
    <row r="376" spans="1:9" x14ac:dyDescent="0.3">
      <c r="A376" s="51">
        <f>IF(B376&lt;&gt;"",ROWS($B$6:B376),"")</f>
        <v>371</v>
      </c>
      <c r="B376" s="32" t="s">
        <v>860</v>
      </c>
      <c r="C376" s="1" t="s">
        <v>861</v>
      </c>
      <c r="D376" s="32" t="s">
        <v>862</v>
      </c>
      <c r="E376" s="33">
        <v>251.99</v>
      </c>
      <c r="F376" s="34">
        <v>69</v>
      </c>
      <c r="G376" s="34">
        <v>1</v>
      </c>
      <c r="H376" s="35">
        <v>43763</v>
      </c>
      <c r="I376" s="36" t="s">
        <v>316</v>
      </c>
    </row>
    <row r="377" spans="1:9" x14ac:dyDescent="0.3">
      <c r="A377" s="51">
        <f>IF(B377&lt;&gt;"",ROWS($B$6:B377),"")</f>
        <v>372</v>
      </c>
      <c r="B377" s="32" t="s">
        <v>863</v>
      </c>
      <c r="C377" s="1" t="s">
        <v>864</v>
      </c>
      <c r="D377" s="32" t="s">
        <v>113</v>
      </c>
      <c r="E377" s="33">
        <v>226.8</v>
      </c>
      <c r="F377" s="34">
        <v>40</v>
      </c>
      <c r="G377" s="34">
        <v>1</v>
      </c>
      <c r="H377" s="35">
        <v>44393</v>
      </c>
      <c r="I377" s="36" t="s">
        <v>332</v>
      </c>
    </row>
    <row r="378" spans="1:9" x14ac:dyDescent="0.3">
      <c r="A378" s="51">
        <f>IF(B378&lt;&gt;"",ROWS($B$6:B378),"")</f>
        <v>373</v>
      </c>
      <c r="B378" s="32" t="s">
        <v>865</v>
      </c>
      <c r="C378" s="1" t="s">
        <v>866</v>
      </c>
      <c r="D378" s="32" t="s">
        <v>254</v>
      </c>
      <c r="E378" s="33">
        <v>201.76</v>
      </c>
      <c r="F378" s="34">
        <v>38</v>
      </c>
      <c r="G378" s="34">
        <v>1</v>
      </c>
      <c r="H378" s="35">
        <v>44533</v>
      </c>
      <c r="I378" s="36" t="s">
        <v>332</v>
      </c>
    </row>
    <row r="379" spans="1:9" x14ac:dyDescent="0.3">
      <c r="A379" s="51">
        <f>IF(B379&lt;&gt;"",ROWS($B$6:B379),"")</f>
        <v>374</v>
      </c>
      <c r="B379" s="32" t="s">
        <v>867</v>
      </c>
      <c r="C379" s="1" t="s">
        <v>868</v>
      </c>
      <c r="D379" s="32" t="s">
        <v>191</v>
      </c>
      <c r="E379" s="33">
        <v>199.46</v>
      </c>
      <c r="F379" s="34">
        <v>43</v>
      </c>
      <c r="G379" s="34">
        <v>1</v>
      </c>
      <c r="H379" s="35">
        <v>45198</v>
      </c>
      <c r="I379" s="36" t="s">
        <v>247</v>
      </c>
    </row>
    <row r="380" spans="1:9" x14ac:dyDescent="0.3">
      <c r="A380" s="51">
        <f>IF(B380&lt;&gt;"",ROWS($B$6:B380),"")</f>
        <v>375</v>
      </c>
      <c r="B380" s="32" t="s">
        <v>869</v>
      </c>
      <c r="C380" s="1" t="s">
        <v>870</v>
      </c>
      <c r="D380" s="32" t="s">
        <v>113</v>
      </c>
      <c r="E380" s="33">
        <v>193.10000000000002</v>
      </c>
      <c r="F380" s="34">
        <v>28</v>
      </c>
      <c r="G380" s="34">
        <v>2</v>
      </c>
      <c r="H380" s="35">
        <v>45012</v>
      </c>
      <c r="I380" s="36" t="s">
        <v>101</v>
      </c>
    </row>
    <row r="381" spans="1:9" x14ac:dyDescent="0.3">
      <c r="A381" s="8">
        <f>IF(B381&lt;&gt;"",ROWS($B$6:B381),"")</f>
        <v>376</v>
      </c>
      <c r="B381" s="32" t="s">
        <v>871</v>
      </c>
      <c r="C381" s="1" t="s">
        <v>872</v>
      </c>
      <c r="D381" s="32" t="s">
        <v>568</v>
      </c>
      <c r="E381" s="33">
        <v>189</v>
      </c>
      <c r="F381" s="34">
        <v>36</v>
      </c>
      <c r="G381" s="34">
        <v>3</v>
      </c>
      <c r="H381" s="35">
        <v>44904</v>
      </c>
      <c r="I381" s="36" t="s">
        <v>288</v>
      </c>
    </row>
    <row r="382" spans="1:9" x14ac:dyDescent="0.3">
      <c r="A382" s="8">
        <f>IF(B382&lt;&gt;"",ROWS($B$6:B382),"")</f>
        <v>377</v>
      </c>
      <c r="B382" s="32" t="s">
        <v>873</v>
      </c>
      <c r="C382" s="1" t="s">
        <v>873</v>
      </c>
      <c r="D382" s="32" t="s">
        <v>874</v>
      </c>
      <c r="E382" s="33">
        <v>179.9</v>
      </c>
      <c r="F382" s="34">
        <v>32</v>
      </c>
      <c r="G382" s="34">
        <v>1</v>
      </c>
      <c r="H382" s="35">
        <v>45012</v>
      </c>
      <c r="I382" s="36" t="s">
        <v>101</v>
      </c>
    </row>
    <row r="383" spans="1:9" x14ac:dyDescent="0.3">
      <c r="A383" s="8">
        <f>IF(B383&lt;&gt;"",ROWS($B$6:B383),"")</f>
        <v>378</v>
      </c>
      <c r="B383" s="32" t="s">
        <v>875</v>
      </c>
      <c r="C383" s="1" t="s">
        <v>876</v>
      </c>
      <c r="D383" s="32" t="s">
        <v>27</v>
      </c>
      <c r="E383" s="33">
        <v>177.4</v>
      </c>
      <c r="F383" s="34">
        <v>26</v>
      </c>
      <c r="G383" s="34">
        <v>2</v>
      </c>
      <c r="H383" s="35">
        <v>44890</v>
      </c>
      <c r="I383" s="36" t="s">
        <v>32</v>
      </c>
    </row>
    <row r="384" spans="1:9" x14ac:dyDescent="0.3">
      <c r="A384" s="8">
        <f>IF(B384&lt;&gt;"",ROWS($B$6:B384),"")</f>
        <v>379</v>
      </c>
      <c r="B384" s="32" t="s">
        <v>877</v>
      </c>
      <c r="C384" s="1" t="s">
        <v>878</v>
      </c>
      <c r="D384" s="32" t="s">
        <v>254</v>
      </c>
      <c r="E384" s="33">
        <v>176.95</v>
      </c>
      <c r="F384" s="34">
        <v>32</v>
      </c>
      <c r="G384" s="34">
        <v>1</v>
      </c>
      <c r="H384" s="35">
        <v>43574</v>
      </c>
      <c r="I384" s="36" t="s">
        <v>101</v>
      </c>
    </row>
    <row r="385" spans="1:9" x14ac:dyDescent="0.3">
      <c r="A385" s="8">
        <f>IF(B385&lt;&gt;"",ROWS($B$6:B385),"")</f>
        <v>380</v>
      </c>
      <c r="B385" s="32" t="s">
        <v>879</v>
      </c>
      <c r="C385" s="1" t="s">
        <v>880</v>
      </c>
      <c r="D385" s="32" t="s">
        <v>113</v>
      </c>
      <c r="E385" s="33">
        <v>166.8</v>
      </c>
      <c r="F385" s="34">
        <v>28</v>
      </c>
      <c r="G385" s="34">
        <v>5</v>
      </c>
      <c r="H385" s="35">
        <v>45044</v>
      </c>
      <c r="I385" s="36" t="s">
        <v>465</v>
      </c>
    </row>
    <row r="386" spans="1:9" x14ac:dyDescent="0.3">
      <c r="A386" s="8">
        <f>IF(B386&lt;&gt;"",ROWS($B$6:B386),"")</f>
        <v>381</v>
      </c>
      <c r="B386" s="32" t="s">
        <v>881</v>
      </c>
      <c r="C386" s="1" t="s">
        <v>882</v>
      </c>
      <c r="D386" s="32" t="s">
        <v>113</v>
      </c>
      <c r="E386" s="33">
        <v>165</v>
      </c>
      <c r="F386" s="34">
        <v>33</v>
      </c>
      <c r="G386" s="34">
        <v>1</v>
      </c>
      <c r="H386" s="35">
        <v>44655</v>
      </c>
      <c r="I386" s="36" t="s">
        <v>101</v>
      </c>
    </row>
    <row r="387" spans="1:9" x14ac:dyDescent="0.3">
      <c r="A387" s="8">
        <f>IF(B387&lt;&gt;"",ROWS($B$6:B387),"")</f>
        <v>382</v>
      </c>
      <c r="B387" s="32" t="s">
        <v>883</v>
      </c>
      <c r="C387" s="1" t="s">
        <v>883</v>
      </c>
      <c r="D387" s="32" t="s">
        <v>536</v>
      </c>
      <c r="E387" s="33">
        <v>161.9</v>
      </c>
      <c r="F387" s="34">
        <v>28</v>
      </c>
      <c r="G387" s="34">
        <v>4</v>
      </c>
      <c r="H387" s="35">
        <v>45114</v>
      </c>
      <c r="I387" s="36" t="s">
        <v>247</v>
      </c>
    </row>
    <row r="388" spans="1:9" x14ac:dyDescent="0.3">
      <c r="A388" s="8">
        <f>IF(B388&lt;&gt;"",ROWS($B$6:B388),"")</f>
        <v>383</v>
      </c>
      <c r="B388" s="32" t="s">
        <v>884</v>
      </c>
      <c r="C388" s="1" t="s">
        <v>885</v>
      </c>
      <c r="D388" s="32" t="s">
        <v>113</v>
      </c>
      <c r="E388" s="33">
        <v>159.9</v>
      </c>
      <c r="F388" s="34">
        <v>46</v>
      </c>
      <c r="G388" s="34">
        <v>2</v>
      </c>
      <c r="H388" s="35">
        <v>45191</v>
      </c>
      <c r="I388" s="36" t="s">
        <v>247</v>
      </c>
    </row>
    <row r="389" spans="1:9" x14ac:dyDescent="0.3">
      <c r="A389" s="8">
        <f>IF(B389&lt;&gt;"",ROWS($B$6:B389),"")</f>
        <v>384</v>
      </c>
      <c r="B389" s="32" t="s">
        <v>886</v>
      </c>
      <c r="C389" s="1" t="s">
        <v>887</v>
      </c>
      <c r="D389" s="32" t="s">
        <v>536</v>
      </c>
      <c r="E389" s="33">
        <v>154</v>
      </c>
      <c r="F389" s="34">
        <v>43</v>
      </c>
      <c r="G389" s="34">
        <v>1</v>
      </c>
      <c r="H389" s="35">
        <v>44007</v>
      </c>
      <c r="I389" s="36" t="s">
        <v>455</v>
      </c>
    </row>
    <row r="390" spans="1:9" x14ac:dyDescent="0.3">
      <c r="A390" s="8">
        <f>IF(B390&lt;&gt;"",ROWS($B$6:B390),"")</f>
        <v>385</v>
      </c>
      <c r="B390" s="32" t="s">
        <v>888</v>
      </c>
      <c r="C390" s="1" t="s">
        <v>889</v>
      </c>
      <c r="D390" s="32" t="s">
        <v>27</v>
      </c>
      <c r="E390" s="33">
        <v>150</v>
      </c>
      <c r="F390" s="34">
        <v>50</v>
      </c>
      <c r="G390" s="34">
        <v>1</v>
      </c>
      <c r="H390" s="35">
        <v>43056</v>
      </c>
      <c r="I390" s="36" t="s">
        <v>67</v>
      </c>
    </row>
    <row r="391" spans="1:9" x14ac:dyDescent="0.3">
      <c r="A391" s="8">
        <f>IF(B391&lt;&gt;"",ROWS($B$6:B391),"")</f>
        <v>386</v>
      </c>
      <c r="B391" s="32" t="s">
        <v>890</v>
      </c>
      <c r="C391" s="1" t="s">
        <v>891</v>
      </c>
      <c r="D391" s="32" t="s">
        <v>113</v>
      </c>
      <c r="E391" s="33">
        <v>142.4</v>
      </c>
      <c r="F391" s="34">
        <v>26</v>
      </c>
      <c r="G391" s="34">
        <v>2</v>
      </c>
      <c r="H391" s="35">
        <v>45233</v>
      </c>
      <c r="I391" s="36" t="s">
        <v>316</v>
      </c>
    </row>
    <row r="392" spans="1:9" x14ac:dyDescent="0.3">
      <c r="A392" s="8">
        <f>IF(B392&lt;&gt;"",ROWS($B$6:B392),"")</f>
        <v>387</v>
      </c>
      <c r="B392" s="32" t="s">
        <v>892</v>
      </c>
      <c r="C392" s="1" t="s">
        <v>893</v>
      </c>
      <c r="D392" s="32" t="s">
        <v>37</v>
      </c>
      <c r="E392" s="33">
        <v>142</v>
      </c>
      <c r="F392" s="34">
        <v>44</v>
      </c>
      <c r="G392" s="34">
        <v>1</v>
      </c>
      <c r="H392" s="35">
        <v>43385</v>
      </c>
      <c r="I392" s="36" t="s">
        <v>67</v>
      </c>
    </row>
    <row r="393" spans="1:9" x14ac:dyDescent="0.3">
      <c r="A393" s="8">
        <f>IF(B393&lt;&gt;"",ROWS($B$6:B393),"")</f>
        <v>388</v>
      </c>
      <c r="B393" s="32" t="s">
        <v>894</v>
      </c>
      <c r="C393" s="1" t="s">
        <v>895</v>
      </c>
      <c r="D393" s="32" t="s">
        <v>896</v>
      </c>
      <c r="E393" s="33">
        <v>135</v>
      </c>
      <c r="F393" s="34">
        <v>27</v>
      </c>
      <c r="G393" s="34">
        <v>1</v>
      </c>
      <c r="H393" s="35">
        <v>43202</v>
      </c>
      <c r="I393" s="36" t="s">
        <v>455</v>
      </c>
    </row>
    <row r="394" spans="1:9" x14ac:dyDescent="0.3">
      <c r="A394" s="8">
        <f>IF(B394&lt;&gt;"",ROWS($B$6:B394),"")</f>
        <v>389</v>
      </c>
      <c r="B394" s="32" t="s">
        <v>897</v>
      </c>
      <c r="C394" s="1" t="s">
        <v>897</v>
      </c>
      <c r="D394" s="32" t="s">
        <v>898</v>
      </c>
      <c r="E394" s="33">
        <v>129</v>
      </c>
      <c r="F394" s="34">
        <v>29</v>
      </c>
      <c r="G394" s="34">
        <v>8</v>
      </c>
      <c r="H394" s="35">
        <v>45084</v>
      </c>
      <c r="I394" s="36" t="s">
        <v>899</v>
      </c>
    </row>
    <row r="395" spans="1:9" x14ac:dyDescent="0.3">
      <c r="A395" s="8">
        <f>IF(B395&lt;&gt;"",ROWS($B$6:B395),"")</f>
        <v>390</v>
      </c>
      <c r="B395" s="32" t="s">
        <v>900</v>
      </c>
      <c r="C395" s="1" t="s">
        <v>901</v>
      </c>
      <c r="D395" s="32" t="s">
        <v>140</v>
      </c>
      <c r="E395" s="33">
        <v>126.8</v>
      </c>
      <c r="F395" s="34">
        <v>22</v>
      </c>
      <c r="G395" s="34">
        <v>1</v>
      </c>
      <c r="H395" s="35">
        <v>45012</v>
      </c>
      <c r="I395" s="36" t="s">
        <v>101</v>
      </c>
    </row>
    <row r="396" spans="1:9" x14ac:dyDescent="0.3">
      <c r="A396" s="8">
        <f>IF(B396&lt;&gt;"",ROWS($B$6:B396),"")</f>
        <v>391</v>
      </c>
      <c r="B396" s="32" t="s">
        <v>902</v>
      </c>
      <c r="C396" s="1" t="s">
        <v>902</v>
      </c>
      <c r="D396" s="32" t="s">
        <v>113</v>
      </c>
      <c r="E396" s="33">
        <v>120</v>
      </c>
      <c r="F396" s="34">
        <v>20</v>
      </c>
      <c r="G396" s="34">
        <v>1</v>
      </c>
      <c r="H396" s="35">
        <v>44316</v>
      </c>
      <c r="I396" s="36" t="s">
        <v>101</v>
      </c>
    </row>
    <row r="397" spans="1:9" x14ac:dyDescent="0.3">
      <c r="A397" s="8">
        <f>IF(B397&lt;&gt;"",ROWS($B$6:B397),"")</f>
        <v>392</v>
      </c>
      <c r="B397" s="32" t="s">
        <v>903</v>
      </c>
      <c r="C397" s="1" t="s">
        <v>903</v>
      </c>
      <c r="D397" s="32" t="s">
        <v>904</v>
      </c>
      <c r="E397" s="33">
        <v>114</v>
      </c>
      <c r="F397" s="34">
        <v>19</v>
      </c>
      <c r="G397" s="34">
        <v>1</v>
      </c>
      <c r="H397" s="35">
        <v>44316</v>
      </c>
      <c r="I397" s="36" t="s">
        <v>101</v>
      </c>
    </row>
    <row r="398" spans="1:9" x14ac:dyDescent="0.3">
      <c r="A398" s="8">
        <f>IF(B398&lt;&gt;"",ROWS($B$6:B398),"")</f>
        <v>393</v>
      </c>
      <c r="B398" s="32" t="s">
        <v>905</v>
      </c>
      <c r="C398" s="1" t="s">
        <v>906</v>
      </c>
      <c r="D398" s="32" t="s">
        <v>254</v>
      </c>
      <c r="E398" s="33">
        <v>109.35</v>
      </c>
      <c r="F398" s="34">
        <v>19</v>
      </c>
      <c r="G398" s="34">
        <v>1</v>
      </c>
      <c r="H398" s="35">
        <v>44655</v>
      </c>
      <c r="I398" s="36" t="s">
        <v>101</v>
      </c>
    </row>
    <row r="399" spans="1:9" x14ac:dyDescent="0.3">
      <c r="A399" s="8">
        <f>IF(B399&lt;&gt;"",ROWS($B$6:B399),"")</f>
        <v>394</v>
      </c>
      <c r="B399" s="32" t="s">
        <v>907</v>
      </c>
      <c r="C399" s="1" t="s">
        <v>908</v>
      </c>
      <c r="D399" s="32" t="s">
        <v>27</v>
      </c>
      <c r="E399" s="33">
        <v>100</v>
      </c>
      <c r="F399" s="34">
        <v>20</v>
      </c>
      <c r="G399" s="34">
        <v>1</v>
      </c>
      <c r="H399" s="35">
        <v>44792</v>
      </c>
      <c r="I399" s="36" t="s">
        <v>232</v>
      </c>
    </row>
    <row r="400" spans="1:9" x14ac:dyDescent="0.3">
      <c r="A400" s="8">
        <f>IF(B400&lt;&gt;"",ROWS($B$6:B400),"")</f>
        <v>395</v>
      </c>
      <c r="B400" s="32" t="s">
        <v>909</v>
      </c>
      <c r="C400" s="1" t="s">
        <v>910</v>
      </c>
      <c r="D400" s="32" t="s">
        <v>113</v>
      </c>
      <c r="E400" s="33">
        <v>92.5</v>
      </c>
      <c r="F400" s="34">
        <v>17</v>
      </c>
      <c r="G400" s="34">
        <v>1</v>
      </c>
      <c r="H400" s="35">
        <v>43196</v>
      </c>
      <c r="I400" s="36" t="s">
        <v>101</v>
      </c>
    </row>
    <row r="401" spans="1:9" x14ac:dyDescent="0.3">
      <c r="A401" s="8">
        <f>IF(B401&lt;&gt;"",ROWS($B$6:B401),"")</f>
        <v>396</v>
      </c>
      <c r="B401" s="32" t="s">
        <v>911</v>
      </c>
      <c r="C401" s="1" t="s">
        <v>912</v>
      </c>
      <c r="D401" s="32" t="s">
        <v>113</v>
      </c>
      <c r="E401" s="33">
        <v>90</v>
      </c>
      <c r="F401" s="34">
        <v>20</v>
      </c>
      <c r="G401" s="34">
        <v>1</v>
      </c>
      <c r="H401" s="35">
        <v>43868</v>
      </c>
      <c r="I401" s="36" t="s">
        <v>232</v>
      </c>
    </row>
    <row r="402" spans="1:9" x14ac:dyDescent="0.3">
      <c r="A402" s="8">
        <f>IF(B402&lt;&gt;"",ROWS($B$6:B402),"")</f>
        <v>397</v>
      </c>
      <c r="B402" s="32" t="s">
        <v>913</v>
      </c>
      <c r="C402" s="1" t="s">
        <v>913</v>
      </c>
      <c r="D402" s="32" t="s">
        <v>113</v>
      </c>
      <c r="E402" s="33">
        <v>90</v>
      </c>
      <c r="F402" s="34">
        <v>18</v>
      </c>
      <c r="G402" s="34">
        <v>1</v>
      </c>
      <c r="H402" s="35">
        <v>44071</v>
      </c>
      <c r="I402" s="36" t="s">
        <v>718</v>
      </c>
    </row>
    <row r="403" spans="1:9" x14ac:dyDescent="0.3">
      <c r="A403" s="8">
        <f>IF(B403&lt;&gt;"",ROWS($B$6:B403),"")</f>
        <v>398</v>
      </c>
      <c r="B403" s="32" t="s">
        <v>914</v>
      </c>
      <c r="C403" s="1" t="s">
        <v>915</v>
      </c>
      <c r="D403" s="32" t="s">
        <v>294</v>
      </c>
      <c r="E403" s="33">
        <v>72</v>
      </c>
      <c r="F403" s="34">
        <v>15</v>
      </c>
      <c r="G403" s="34">
        <v>1</v>
      </c>
      <c r="H403" s="35">
        <v>42832</v>
      </c>
      <c r="I403" s="36" t="s">
        <v>101</v>
      </c>
    </row>
    <row r="404" spans="1:9" x14ac:dyDescent="0.3">
      <c r="A404" s="8">
        <f>IF(B404&lt;&gt;"",ROWS($B$6:B404),"")</f>
        <v>399</v>
      </c>
      <c r="B404" s="32" t="s">
        <v>916</v>
      </c>
      <c r="C404" s="1" t="s">
        <v>917</v>
      </c>
      <c r="D404" s="32" t="s">
        <v>458</v>
      </c>
      <c r="E404" s="33">
        <v>50.46</v>
      </c>
      <c r="F404" s="34">
        <v>11</v>
      </c>
      <c r="G404" s="34">
        <v>1</v>
      </c>
      <c r="H404" s="35">
        <v>43112</v>
      </c>
      <c r="I404" s="36" t="s">
        <v>316</v>
      </c>
    </row>
    <row r="405" spans="1:9" x14ac:dyDescent="0.3">
      <c r="A405" s="8">
        <f>IF(B405&lt;&gt;"",ROWS($B$6:B405),"")</f>
        <v>400</v>
      </c>
      <c r="B405" s="32" t="s">
        <v>918</v>
      </c>
      <c r="C405" s="1" t="s">
        <v>919</v>
      </c>
      <c r="D405" s="32" t="s">
        <v>541</v>
      </c>
      <c r="E405" s="33">
        <v>44</v>
      </c>
      <c r="F405" s="34">
        <v>14</v>
      </c>
      <c r="G405" s="34">
        <v>1</v>
      </c>
      <c r="H405" s="35">
        <v>44008</v>
      </c>
      <c r="I405" s="36" t="s">
        <v>101</v>
      </c>
    </row>
    <row r="406" spans="1:9" x14ac:dyDescent="0.3">
      <c r="A406" s="8">
        <f>IF(B406&lt;&gt;"",ROWS($B$6:B406),"")</f>
        <v>401</v>
      </c>
      <c r="B406" s="1" t="s">
        <v>920</v>
      </c>
      <c r="C406" s="1" t="s">
        <v>921</v>
      </c>
      <c r="D406" s="1" t="s">
        <v>113</v>
      </c>
      <c r="E406" s="21">
        <v>17.91</v>
      </c>
      <c r="F406" s="9">
        <v>9</v>
      </c>
      <c r="G406" s="9">
        <v>1</v>
      </c>
      <c r="H406" s="10">
        <v>43707</v>
      </c>
      <c r="I406" s="11" t="s">
        <v>316</v>
      </c>
    </row>
    <row r="407" spans="1:9" x14ac:dyDescent="0.3">
      <c r="A407" s="8">
        <f>IF(B407&lt;&gt;"",ROWS($B$6:B407),"")</f>
        <v>402</v>
      </c>
      <c r="B407" s="32" t="s">
        <v>922</v>
      </c>
      <c r="C407" s="1" t="s">
        <v>923</v>
      </c>
      <c r="D407" s="32" t="s">
        <v>113</v>
      </c>
      <c r="E407" s="33">
        <v>4.8</v>
      </c>
      <c r="F407" s="34">
        <v>1</v>
      </c>
      <c r="G407" s="34">
        <v>1</v>
      </c>
      <c r="H407" s="35">
        <v>45093</v>
      </c>
      <c r="I407" s="36" t="s">
        <v>101</v>
      </c>
    </row>
    <row r="408" spans="1:9" x14ac:dyDescent="0.3">
      <c r="A408" t="s">
        <v>11</v>
      </c>
      <c r="B408">
        <f>SUBTOTAL(103,_2023[Filmo pavadinimas])</f>
        <v>402</v>
      </c>
      <c r="E408" s="19">
        <f>SUBTOTAL(109,_2023[Pajamos])</f>
        <v>21473832.130120475</v>
      </c>
      <c r="F408" s="12">
        <f>SUBTOTAL(109,_2023[Žiūrovų skaičius])</f>
        <v>3449356</v>
      </c>
    </row>
    <row r="410" spans="1:9" x14ac:dyDescent="0.3">
      <c r="D410" s="2" t="s">
        <v>12</v>
      </c>
      <c r="E410" s="22" t="s">
        <v>5</v>
      </c>
      <c r="F410" s="3" t="s">
        <v>6</v>
      </c>
    </row>
    <row r="411" spans="1:9" x14ac:dyDescent="0.3">
      <c r="D411" s="1" t="s">
        <v>24</v>
      </c>
      <c r="E411" s="23">
        <f>Sausis[[#Totals],[Pajamos]]</f>
        <v>3157794.3200000003</v>
      </c>
      <c r="F411" s="44">
        <f>Sausis[[#Totals],[Žiūrovų skaičius]]</f>
        <v>484460</v>
      </c>
    </row>
    <row r="412" spans="1:9" x14ac:dyDescent="0.3">
      <c r="D412" s="1" t="s">
        <v>13</v>
      </c>
      <c r="E412" s="23">
        <f>Table3_Vasaris[[#Totals],[Pajamos]]</f>
        <v>1946085.2899999991</v>
      </c>
      <c r="F412" s="44">
        <f>Table3_Vasaris[[#Totals],[Žiūrovų skaičius]]</f>
        <v>305912</v>
      </c>
    </row>
    <row r="413" spans="1:9" x14ac:dyDescent="0.3">
      <c r="D413" s="1" t="s">
        <v>14</v>
      </c>
      <c r="E413" s="23">
        <f>Table3_Vasaris5[[#Totals],[Pajamos]]</f>
        <v>1437613.6401204818</v>
      </c>
      <c r="F413" s="44">
        <f>Table3_Vasaris5[[#Totals],[Žiūrovų skaičius]]</f>
        <v>232476.5</v>
      </c>
    </row>
    <row r="414" spans="1:9" x14ac:dyDescent="0.3">
      <c r="D414" s="1" t="s">
        <v>15</v>
      </c>
      <c r="E414" s="23">
        <f>Table3_Balandis[[#Totals],[Pajamos]]</f>
        <v>1513876.0300000005</v>
      </c>
      <c r="F414" s="44">
        <f>Table3_Balandis[[#Totals],[Žiūrovų skaičius]]</f>
        <v>258387.5</v>
      </c>
    </row>
    <row r="415" spans="1:9" x14ac:dyDescent="0.3">
      <c r="D415" s="1" t="s">
        <v>16</v>
      </c>
      <c r="E415" s="23">
        <f>Table3_Gegužė[[#Totals],[Pajamos]]</f>
        <v>970009.38999999978</v>
      </c>
      <c r="F415" s="44">
        <f>Table3_Gegužė[[#Totals],[Žiūrovų skaičius]]</f>
        <v>155677</v>
      </c>
    </row>
    <row r="416" spans="1:9" x14ac:dyDescent="0.3">
      <c r="D416" s="1" t="s">
        <v>17</v>
      </c>
      <c r="E416" s="23">
        <f>Table3_Birželis[[#Totals],[Pajamos]]</f>
        <v>1240752.8799999992</v>
      </c>
      <c r="F416" s="44">
        <f>Table3_Birželis[[#Totals],[Žiūrovų skaičius]]</f>
        <v>219300</v>
      </c>
    </row>
    <row r="417" spans="4:6" x14ac:dyDescent="0.3">
      <c r="D417" s="1" t="s">
        <v>18</v>
      </c>
      <c r="E417" s="23">
        <f>Table3_Liepa[[#Totals],[Pajamos]]</f>
        <v>2301483.06</v>
      </c>
      <c r="F417" s="44">
        <f>Table3_Liepa[[#Totals],[Žiūrovų skaičius]]</f>
        <v>365972</v>
      </c>
    </row>
    <row r="418" spans="4:6" x14ac:dyDescent="0.3">
      <c r="D418" s="1" t="s">
        <v>19</v>
      </c>
      <c r="E418" s="23">
        <f>Table3_Rugpjūtis[[#Totals],[Pajamos]]</f>
        <v>1893036.0000000002</v>
      </c>
      <c r="F418" s="44">
        <f>Table3_Rugpjūtis[[#Totals],[Žiūrovų skaičius]]</f>
        <v>310592</v>
      </c>
    </row>
    <row r="419" spans="4:6" x14ac:dyDescent="0.3">
      <c r="D419" s="1" t="s">
        <v>20</v>
      </c>
      <c r="E419" s="23">
        <f>Table3_Rugsėjis[[#Totals],[Pajamos]]</f>
        <v>1287881.5100000002</v>
      </c>
      <c r="F419" s="44">
        <f>Table3_Rugsėjis[[#Totals],[Žiūrovų skaičius]]</f>
        <v>204061</v>
      </c>
    </row>
    <row r="420" spans="4:6" x14ac:dyDescent="0.3">
      <c r="D420" s="1" t="s">
        <v>21</v>
      </c>
      <c r="E420" s="23">
        <f>Table3_Spalis[[#Totals],[Pajamos]]</f>
        <v>1908190.06</v>
      </c>
      <c r="F420" s="44">
        <f>Table3_Spalis[[#Totals],[Žiūrovų skaičius]]</f>
        <v>311420</v>
      </c>
    </row>
    <row r="421" spans="4:6" x14ac:dyDescent="0.3">
      <c r="D421" s="1" t="s">
        <v>22</v>
      </c>
      <c r="E421" s="23">
        <f>Table3_Lapkritis[[#Totals],[Pajamos]]</f>
        <v>1671321.3499999996</v>
      </c>
      <c r="F421" s="44">
        <f>Table3_Lapkritis[[#Totals],[Žiūrovų skaičius]]</f>
        <v>265366</v>
      </c>
    </row>
    <row r="422" spans="4:6" ht="15" customHeight="1" thickBot="1" x14ac:dyDescent="0.35">
      <c r="D422" s="1" t="s">
        <v>0</v>
      </c>
      <c r="E422" s="23">
        <f>Table3_Gruodis[[#Totals],[Pajamos]]</f>
        <v>2145788.6</v>
      </c>
      <c r="F422" s="44">
        <f>Table3_Gruodis[[#Totals],[Žiūrovų skaičius]]</f>
        <v>335732</v>
      </c>
    </row>
    <row r="423" spans="4:6" x14ac:dyDescent="0.3">
      <c r="D423" s="43" t="s">
        <v>23</v>
      </c>
      <c r="E423" s="24">
        <f>SUM(E411:E422)</f>
        <v>21473832.130120479</v>
      </c>
      <c r="F423" s="4">
        <f>SUM(F411:F422)</f>
        <v>3449356</v>
      </c>
    </row>
  </sheetData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3"/>
  <sheetViews>
    <sheetView workbookViewId="0">
      <selection activeCell="B11" sqref="B11"/>
    </sheetView>
  </sheetViews>
  <sheetFormatPr defaultRowHeight="14.4" x14ac:dyDescent="0.3"/>
  <cols>
    <col min="1" max="1" width="8.33203125" customWidth="1"/>
    <col min="2" max="3" width="45" customWidth="1"/>
    <col min="4" max="4" width="18" customWidth="1"/>
    <col min="5" max="5" width="18" style="19" customWidth="1"/>
    <col min="6" max="7" width="18" customWidth="1"/>
    <col min="8" max="8" width="18" style="45" customWidth="1"/>
    <col min="9" max="9" width="45" customWidth="1"/>
  </cols>
  <sheetData>
    <row r="1" spans="1:9" x14ac:dyDescent="0.3">
      <c r="A1" s="13">
        <f>'2023'!A1</f>
        <v>2023</v>
      </c>
    </row>
    <row r="2" spans="1:9" x14ac:dyDescent="0.3">
      <c r="A2" s="16" t="str">
        <f>'2023'!A2</f>
        <v>Lietuvos kino teatruose rodytų filmų TOP</v>
      </c>
    </row>
    <row r="3" spans="1:9" x14ac:dyDescent="0.3">
      <c r="A3" s="16" t="s">
        <v>24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20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25</v>
      </c>
      <c r="C6" s="1" t="s">
        <v>26</v>
      </c>
      <c r="D6" s="1" t="s">
        <v>27</v>
      </c>
      <c r="E6" s="21">
        <v>1181797.2</v>
      </c>
      <c r="F6" s="9">
        <v>154396</v>
      </c>
      <c r="G6" s="9">
        <v>31</v>
      </c>
      <c r="H6" s="47">
        <v>44911</v>
      </c>
      <c r="I6" s="11" t="s">
        <v>28</v>
      </c>
    </row>
    <row r="7" spans="1:9" x14ac:dyDescent="0.3">
      <c r="A7" s="8">
        <f>IF(B7&lt;&gt;"",ROWS($B$6:B7),"")</f>
        <v>2</v>
      </c>
      <c r="B7" s="1" t="s">
        <v>36</v>
      </c>
      <c r="C7" s="1" t="s">
        <v>36</v>
      </c>
      <c r="D7" s="1" t="s">
        <v>37</v>
      </c>
      <c r="E7" s="21">
        <v>684509.09</v>
      </c>
      <c r="F7" s="9">
        <v>104083</v>
      </c>
      <c r="G7" s="9">
        <v>15</v>
      </c>
      <c r="H7" s="47">
        <v>44925</v>
      </c>
      <c r="I7" s="11" t="s">
        <v>38</v>
      </c>
    </row>
    <row r="8" spans="1:9" x14ac:dyDescent="0.3">
      <c r="A8" s="8">
        <f>IF(B8&lt;&gt;"",ROWS($B$6:B8),"")</f>
        <v>3</v>
      </c>
      <c r="B8" s="1" t="s">
        <v>39</v>
      </c>
      <c r="C8" s="1" t="s">
        <v>40</v>
      </c>
      <c r="D8" s="1" t="s">
        <v>41</v>
      </c>
      <c r="E8" s="21">
        <v>505436.33</v>
      </c>
      <c r="F8" s="9">
        <v>92782</v>
      </c>
      <c r="G8" s="9">
        <v>28</v>
      </c>
      <c r="H8" s="47">
        <v>44916</v>
      </c>
      <c r="I8" s="11" t="s">
        <v>35</v>
      </c>
    </row>
    <row r="9" spans="1:9" x14ac:dyDescent="0.3">
      <c r="A9" s="8">
        <f>IF(B9&lt;&gt;"",ROWS($B$6:B9),"")</f>
        <v>4</v>
      </c>
      <c r="B9" s="1" t="s">
        <v>116</v>
      </c>
      <c r="C9" s="1" t="s">
        <v>117</v>
      </c>
      <c r="D9" s="1" t="s">
        <v>118</v>
      </c>
      <c r="E9" s="21">
        <v>110464.09</v>
      </c>
      <c r="F9" s="9">
        <v>22316</v>
      </c>
      <c r="G9" s="9">
        <v>25</v>
      </c>
      <c r="H9" s="47">
        <v>44925</v>
      </c>
      <c r="I9" s="11" t="s">
        <v>119</v>
      </c>
    </row>
    <row r="10" spans="1:9" x14ac:dyDescent="0.3">
      <c r="A10" s="8">
        <f>IF(B10&lt;&gt;"",ROWS($B$6:B10),"")</f>
        <v>5</v>
      </c>
      <c r="B10" s="1" t="s">
        <v>163</v>
      </c>
      <c r="C10" s="1" t="s">
        <v>164</v>
      </c>
      <c r="D10" s="1" t="s">
        <v>27</v>
      </c>
      <c r="E10" s="21">
        <v>78751.19</v>
      </c>
      <c r="F10" s="9">
        <v>12364</v>
      </c>
      <c r="G10" s="9">
        <v>16</v>
      </c>
      <c r="H10" s="47">
        <v>44916</v>
      </c>
      <c r="I10" s="11" t="s">
        <v>51</v>
      </c>
    </row>
    <row r="11" spans="1:9" x14ac:dyDescent="0.3">
      <c r="A11" s="8">
        <f>IF(B11&lt;&gt;"",ROWS($B$6:B11),"")</f>
        <v>6</v>
      </c>
      <c r="B11" s="1" t="s">
        <v>167</v>
      </c>
      <c r="C11" s="1" t="s">
        <v>168</v>
      </c>
      <c r="D11" s="1" t="s">
        <v>27</v>
      </c>
      <c r="E11" s="21">
        <v>74880.960000000006</v>
      </c>
      <c r="F11" s="9">
        <v>11708</v>
      </c>
      <c r="G11" s="9">
        <v>16</v>
      </c>
      <c r="H11" s="47">
        <v>44932</v>
      </c>
      <c r="I11" s="11" t="s">
        <v>51</v>
      </c>
    </row>
    <row r="12" spans="1:9" x14ac:dyDescent="0.3">
      <c r="A12" s="8">
        <f>IF(B12&lt;&gt;"",ROWS($B$6:B12),"")</f>
        <v>7</v>
      </c>
      <c r="B12" s="1" t="s">
        <v>181</v>
      </c>
      <c r="C12" s="1" t="s">
        <v>182</v>
      </c>
      <c r="D12" s="1" t="s">
        <v>27</v>
      </c>
      <c r="E12" s="21">
        <v>72460.17</v>
      </c>
      <c r="F12" s="9">
        <v>11414</v>
      </c>
      <c r="G12" s="9">
        <v>14</v>
      </c>
      <c r="H12" s="47">
        <v>44939</v>
      </c>
      <c r="I12" s="11" t="s">
        <v>67</v>
      </c>
    </row>
    <row r="13" spans="1:9" x14ac:dyDescent="0.3">
      <c r="A13" s="8">
        <f>IF(B13&lt;&gt;"",ROWS($B$6:B13),"")</f>
        <v>8</v>
      </c>
      <c r="B13" s="1" t="s">
        <v>185</v>
      </c>
      <c r="C13" s="1" t="s">
        <v>185</v>
      </c>
      <c r="D13" s="1" t="s">
        <v>27</v>
      </c>
      <c r="E13" s="21">
        <v>69925.45</v>
      </c>
      <c r="F13" s="9">
        <v>11120</v>
      </c>
      <c r="G13" s="9">
        <v>13</v>
      </c>
      <c r="H13" s="47">
        <v>44939</v>
      </c>
      <c r="I13" s="11" t="s">
        <v>35</v>
      </c>
    </row>
    <row r="14" spans="1:9" x14ac:dyDescent="0.3">
      <c r="A14" s="8">
        <f>IF(B14&lt;&gt;"",ROWS($B$6:B14),"")</f>
        <v>9</v>
      </c>
      <c r="B14" s="1" t="s">
        <v>151</v>
      </c>
      <c r="C14" s="1" t="s">
        <v>152</v>
      </c>
      <c r="D14" s="1" t="s">
        <v>27</v>
      </c>
      <c r="E14" s="21">
        <v>66510.94</v>
      </c>
      <c r="F14" s="9">
        <v>9967</v>
      </c>
      <c r="G14" s="9">
        <v>19</v>
      </c>
      <c r="H14" s="47">
        <v>44946</v>
      </c>
      <c r="I14" s="11" t="s">
        <v>73</v>
      </c>
    </row>
    <row r="15" spans="1:9" x14ac:dyDescent="0.3">
      <c r="A15" s="8">
        <f>IF(B15&lt;&gt;"",ROWS($B$6:B15),"")</f>
        <v>10</v>
      </c>
      <c r="B15" s="1" t="s">
        <v>189</v>
      </c>
      <c r="C15" s="1" t="s">
        <v>190</v>
      </c>
      <c r="D15" s="1" t="s">
        <v>191</v>
      </c>
      <c r="E15" s="21">
        <v>49636</v>
      </c>
      <c r="F15" s="9">
        <v>10272</v>
      </c>
      <c r="G15" s="9">
        <v>17</v>
      </c>
      <c r="H15" s="47">
        <v>44939</v>
      </c>
      <c r="I15" s="11" t="s">
        <v>160</v>
      </c>
    </row>
    <row r="16" spans="1:9" x14ac:dyDescent="0.3">
      <c r="A16" s="8">
        <f>IF(B16&lt;&gt;"",ROWS($B$6:B16),"")</f>
        <v>11</v>
      </c>
      <c r="B16" s="1" t="s">
        <v>200</v>
      </c>
      <c r="C16" s="1" t="s">
        <v>200</v>
      </c>
      <c r="D16" s="1" t="s">
        <v>37</v>
      </c>
      <c r="E16" s="21">
        <v>49428.95</v>
      </c>
      <c r="F16" s="9">
        <v>7651</v>
      </c>
      <c r="G16" s="9">
        <v>23</v>
      </c>
      <c r="H16" s="47">
        <v>44946</v>
      </c>
      <c r="I16" s="11" t="s">
        <v>924</v>
      </c>
    </row>
    <row r="17" spans="1:9" x14ac:dyDescent="0.3">
      <c r="A17" s="8">
        <f>IF(B17&lt;&gt;"",ROWS($B$6:B17),"")</f>
        <v>12</v>
      </c>
      <c r="B17" s="1" t="s">
        <v>228</v>
      </c>
      <c r="C17" s="1" t="s">
        <v>229</v>
      </c>
      <c r="D17" s="1" t="s">
        <v>113</v>
      </c>
      <c r="E17" s="21">
        <v>35891.31</v>
      </c>
      <c r="F17" s="9">
        <v>5801</v>
      </c>
      <c r="G17" s="9">
        <v>17</v>
      </c>
      <c r="H17" s="47">
        <v>44932</v>
      </c>
      <c r="I17" s="11" t="s">
        <v>119</v>
      </c>
    </row>
    <row r="18" spans="1:9" x14ac:dyDescent="0.3">
      <c r="A18" s="8">
        <f>IF(B18&lt;&gt;"",ROWS($B$6:B18),"")</f>
        <v>13</v>
      </c>
      <c r="B18" s="1" t="s">
        <v>148</v>
      </c>
      <c r="C18" s="1" t="s">
        <v>149</v>
      </c>
      <c r="D18" s="1" t="s">
        <v>150</v>
      </c>
      <c r="E18" s="21">
        <v>32567.05</v>
      </c>
      <c r="F18" s="9">
        <v>4867</v>
      </c>
      <c r="G18" s="9">
        <v>17</v>
      </c>
      <c r="H18" s="47">
        <v>44953</v>
      </c>
      <c r="I18" s="11" t="s">
        <v>67</v>
      </c>
    </row>
    <row r="19" spans="1:9" x14ac:dyDescent="0.3">
      <c r="A19" s="8">
        <f>IF(B19&lt;&gt;"",ROWS($B$6:B19),"")</f>
        <v>14</v>
      </c>
      <c r="B19" s="1" t="s">
        <v>343</v>
      </c>
      <c r="C19" s="1" t="s">
        <v>343</v>
      </c>
      <c r="D19" s="1" t="s">
        <v>37</v>
      </c>
      <c r="E19" s="21">
        <v>14760.500000000233</v>
      </c>
      <c r="F19" s="9">
        <v>2323</v>
      </c>
      <c r="G19" s="9">
        <v>7</v>
      </c>
      <c r="H19" s="47">
        <v>44848</v>
      </c>
      <c r="I19" s="11" t="s">
        <v>344</v>
      </c>
    </row>
    <row r="20" spans="1:9" x14ac:dyDescent="0.3">
      <c r="A20" s="8">
        <f>IF(B20&lt;&gt;"",ROWS($B$6:B20),"")</f>
        <v>15</v>
      </c>
      <c r="B20" s="1" t="s">
        <v>281</v>
      </c>
      <c r="C20" s="1" t="s">
        <v>282</v>
      </c>
      <c r="D20" s="1" t="s">
        <v>27</v>
      </c>
      <c r="E20" s="21">
        <v>14249.64</v>
      </c>
      <c r="F20" s="9">
        <v>2334</v>
      </c>
      <c r="G20" s="9">
        <v>18</v>
      </c>
      <c r="H20" s="47">
        <v>44953</v>
      </c>
      <c r="I20" s="11" t="s">
        <v>67</v>
      </c>
    </row>
    <row r="21" spans="1:9" x14ac:dyDescent="0.3">
      <c r="A21" s="8">
        <f>IF(B21&lt;&gt;"",ROWS($B$6:B21),"")</f>
        <v>16</v>
      </c>
      <c r="B21" s="1" t="s">
        <v>313</v>
      </c>
      <c r="C21" s="1" t="s">
        <v>925</v>
      </c>
      <c r="D21" s="1" t="s">
        <v>315</v>
      </c>
      <c r="E21" s="21">
        <v>13060.44</v>
      </c>
      <c r="F21" s="9">
        <v>1931</v>
      </c>
      <c r="G21" s="9">
        <v>6</v>
      </c>
      <c r="H21" s="47">
        <v>44939</v>
      </c>
      <c r="I21" s="11" t="s">
        <v>316</v>
      </c>
    </row>
    <row r="22" spans="1:9" x14ac:dyDescent="0.3">
      <c r="A22" s="8">
        <f>IF(B22&lt;&gt;"",ROWS($B$6:B22),"")</f>
        <v>17</v>
      </c>
      <c r="B22" s="1" t="s">
        <v>371</v>
      </c>
      <c r="C22" s="1" t="s">
        <v>371</v>
      </c>
      <c r="D22" s="1" t="s">
        <v>37</v>
      </c>
      <c r="E22" s="21">
        <v>11953.91</v>
      </c>
      <c r="F22" s="9">
        <v>2547</v>
      </c>
      <c r="G22" s="9">
        <v>5</v>
      </c>
      <c r="H22" s="47">
        <v>44911</v>
      </c>
      <c r="I22" s="11" t="s">
        <v>272</v>
      </c>
    </row>
    <row r="23" spans="1:9" x14ac:dyDescent="0.3">
      <c r="A23" s="8">
        <f>IF(B23&lt;&gt;"",ROWS($B$6:B23),"")</f>
        <v>18</v>
      </c>
      <c r="B23" s="1" t="s">
        <v>297</v>
      </c>
      <c r="C23" s="1" t="s">
        <v>297</v>
      </c>
      <c r="D23" s="1" t="s">
        <v>37</v>
      </c>
      <c r="E23" s="21">
        <v>11891.93</v>
      </c>
      <c r="F23" s="9">
        <v>1901</v>
      </c>
      <c r="G23" s="9">
        <v>17</v>
      </c>
      <c r="H23" s="47">
        <v>44953</v>
      </c>
      <c r="I23" s="11" t="s">
        <v>298</v>
      </c>
    </row>
    <row r="24" spans="1:9" x14ac:dyDescent="0.3">
      <c r="A24" s="8">
        <f>IF(B24&lt;&gt;"",ROWS($B$6:B24),"")</f>
        <v>19</v>
      </c>
      <c r="B24" s="1" t="s">
        <v>362</v>
      </c>
      <c r="C24" s="1" t="s">
        <v>363</v>
      </c>
      <c r="D24" s="1" t="s">
        <v>27</v>
      </c>
      <c r="E24" s="21">
        <v>10863.77</v>
      </c>
      <c r="F24" s="9">
        <v>1612</v>
      </c>
      <c r="G24" s="9">
        <v>3</v>
      </c>
      <c r="H24" s="47">
        <v>44883</v>
      </c>
      <c r="I24" s="11" t="s">
        <v>28</v>
      </c>
    </row>
    <row r="25" spans="1:9" x14ac:dyDescent="0.3">
      <c r="A25" s="8">
        <f>IF(B25&lt;&gt;"",ROWS($B$6:B25),"")</f>
        <v>20</v>
      </c>
      <c r="B25" s="1" t="s">
        <v>360</v>
      </c>
      <c r="C25" s="1" t="s">
        <v>361</v>
      </c>
      <c r="D25" s="1" t="s">
        <v>27</v>
      </c>
      <c r="E25" s="21">
        <v>9179.07</v>
      </c>
      <c r="F25" s="9">
        <v>1403</v>
      </c>
      <c r="G25" s="9">
        <v>12</v>
      </c>
      <c r="H25" s="47">
        <v>44953</v>
      </c>
      <c r="I25" s="11" t="s">
        <v>232</v>
      </c>
    </row>
    <row r="26" spans="1:9" x14ac:dyDescent="0.3">
      <c r="A26" s="8">
        <f>IF(B26&lt;&gt;"",ROWS($B$6:B26),"")</f>
        <v>21</v>
      </c>
      <c r="B26" s="1" t="s">
        <v>432</v>
      </c>
      <c r="C26" s="1" t="s">
        <v>433</v>
      </c>
      <c r="D26" s="1" t="s">
        <v>434</v>
      </c>
      <c r="E26" s="21">
        <v>7993</v>
      </c>
      <c r="F26" s="9">
        <v>1343</v>
      </c>
      <c r="G26" s="9">
        <v>5</v>
      </c>
      <c r="H26" s="47">
        <v>44855</v>
      </c>
      <c r="I26" s="11" t="s">
        <v>332</v>
      </c>
    </row>
    <row r="27" spans="1:9" x14ac:dyDescent="0.3">
      <c r="A27" s="8">
        <f>IF(B27&lt;&gt;"",ROWS($B$6:B27),"")</f>
        <v>22</v>
      </c>
      <c r="B27" s="1" t="s">
        <v>415</v>
      </c>
      <c r="C27" s="1" t="s">
        <v>416</v>
      </c>
      <c r="D27" s="1" t="s">
        <v>417</v>
      </c>
      <c r="E27" s="21">
        <v>7766.49</v>
      </c>
      <c r="F27" s="9">
        <v>1431</v>
      </c>
      <c r="G27" s="9">
        <v>7</v>
      </c>
      <c r="H27" s="47">
        <v>44932</v>
      </c>
      <c r="I27" s="11" t="s">
        <v>332</v>
      </c>
    </row>
    <row r="28" spans="1:9" x14ac:dyDescent="0.3">
      <c r="A28" s="8">
        <f>IF(B28&lt;&gt;"",ROWS($B$6:B28),"")</f>
        <v>23</v>
      </c>
      <c r="B28" s="1" t="s">
        <v>411</v>
      </c>
      <c r="C28" s="1" t="s">
        <v>412</v>
      </c>
      <c r="D28" s="1" t="s">
        <v>27</v>
      </c>
      <c r="E28" s="21">
        <v>6115.15</v>
      </c>
      <c r="F28" s="9">
        <v>1363</v>
      </c>
      <c r="G28" s="9">
        <v>4</v>
      </c>
      <c r="H28" s="47">
        <v>44890</v>
      </c>
      <c r="I28" s="11" t="s">
        <v>28</v>
      </c>
    </row>
    <row r="29" spans="1:9" x14ac:dyDescent="0.3">
      <c r="A29" s="8">
        <f>IF(B29&lt;&gt;"",ROWS($B$6:B29),"")</f>
        <v>24</v>
      </c>
      <c r="B29" s="1" t="s">
        <v>497</v>
      </c>
      <c r="C29" s="1" t="s">
        <v>498</v>
      </c>
      <c r="D29" s="1" t="s">
        <v>280</v>
      </c>
      <c r="E29" s="21">
        <v>4606</v>
      </c>
      <c r="F29" s="9">
        <v>1191</v>
      </c>
      <c r="G29" s="9">
        <v>5</v>
      </c>
      <c r="H29" s="47">
        <v>44911</v>
      </c>
      <c r="I29" s="11" t="s">
        <v>160</v>
      </c>
    </row>
    <row r="30" spans="1:9" x14ac:dyDescent="0.3">
      <c r="A30" s="8">
        <f>IF(B30&lt;&gt;"",ROWS($B$6:B30),"")</f>
        <v>25</v>
      </c>
      <c r="B30" s="1" t="s">
        <v>476</v>
      </c>
      <c r="C30" s="1" t="s">
        <v>477</v>
      </c>
      <c r="D30" s="1" t="s">
        <v>478</v>
      </c>
      <c r="E30" s="21">
        <v>3839.55</v>
      </c>
      <c r="F30" s="9">
        <v>719</v>
      </c>
      <c r="G30" s="9">
        <v>7</v>
      </c>
      <c r="H30" s="47">
        <v>44939</v>
      </c>
      <c r="I30" s="11" t="s">
        <v>332</v>
      </c>
    </row>
    <row r="31" spans="1:9" x14ac:dyDescent="0.3">
      <c r="A31" s="8">
        <f>IF(B31&lt;&gt;"",ROWS($B$6:B31),"")</f>
        <v>26</v>
      </c>
      <c r="B31" s="1" t="s">
        <v>462</v>
      </c>
      <c r="C31" s="1" t="s">
        <v>463</v>
      </c>
      <c r="D31" s="1" t="s">
        <v>464</v>
      </c>
      <c r="E31" s="21">
        <v>3564.2</v>
      </c>
      <c r="F31" s="9">
        <v>676</v>
      </c>
      <c r="G31" s="9">
        <v>4</v>
      </c>
      <c r="H31" s="47">
        <v>44896</v>
      </c>
      <c r="I31" s="11" t="s">
        <v>465</v>
      </c>
    </row>
    <row r="32" spans="1:9" x14ac:dyDescent="0.3">
      <c r="A32" s="8">
        <f>IF(B32&lt;&gt;"",ROWS($B$6:B32),"")</f>
        <v>27</v>
      </c>
      <c r="B32" s="1" t="s">
        <v>527</v>
      </c>
      <c r="C32" s="1" t="s">
        <v>528</v>
      </c>
      <c r="D32" s="1" t="s">
        <v>529</v>
      </c>
      <c r="E32" s="21">
        <v>2695.25</v>
      </c>
      <c r="F32" s="9">
        <v>480</v>
      </c>
      <c r="G32" s="9">
        <v>7</v>
      </c>
      <c r="H32" s="47">
        <v>44932</v>
      </c>
      <c r="I32" s="11" t="s">
        <v>465</v>
      </c>
    </row>
    <row r="33" spans="1:9" x14ac:dyDescent="0.3">
      <c r="A33" s="8">
        <f>IF(B33&lt;&gt;"",ROWS($B$6:B33),"")</f>
        <v>28</v>
      </c>
      <c r="B33" s="1" t="s">
        <v>24</v>
      </c>
      <c r="C33" s="1" t="s">
        <v>492</v>
      </c>
      <c r="D33" s="1" t="s">
        <v>493</v>
      </c>
      <c r="E33" s="21">
        <v>2474.15</v>
      </c>
      <c r="F33" s="9">
        <v>466</v>
      </c>
      <c r="G33" s="9">
        <v>15</v>
      </c>
      <c r="H33" s="47">
        <v>44939</v>
      </c>
      <c r="I33" s="11" t="s">
        <v>494</v>
      </c>
    </row>
    <row r="34" spans="1:9" x14ac:dyDescent="0.3">
      <c r="A34" s="8">
        <f>IF(B34&lt;&gt;"",ROWS($B$6:B34),"")</f>
        <v>29</v>
      </c>
      <c r="B34" s="1" t="s">
        <v>611</v>
      </c>
      <c r="C34" s="1" t="s">
        <v>612</v>
      </c>
      <c r="D34" s="1" t="s">
        <v>27</v>
      </c>
      <c r="E34" s="21">
        <v>2149.54</v>
      </c>
      <c r="F34" s="9">
        <v>323</v>
      </c>
      <c r="G34" s="9">
        <v>5</v>
      </c>
      <c r="H34" s="47">
        <v>44918</v>
      </c>
      <c r="I34" s="11" t="s">
        <v>67</v>
      </c>
    </row>
    <row r="35" spans="1:9" x14ac:dyDescent="0.3">
      <c r="A35" s="8">
        <f>IF(B35&lt;&gt;"",ROWS($B$6:B35),"")</f>
        <v>30</v>
      </c>
      <c r="B35" s="1" t="s">
        <v>617</v>
      </c>
      <c r="C35" s="1" t="s">
        <v>617</v>
      </c>
      <c r="D35" s="1" t="s">
        <v>37</v>
      </c>
      <c r="E35" s="21">
        <v>2016</v>
      </c>
      <c r="F35" s="9">
        <v>396</v>
      </c>
      <c r="G35" s="9">
        <v>3</v>
      </c>
      <c r="H35" s="47">
        <v>44890</v>
      </c>
      <c r="I35" s="11" t="s">
        <v>160</v>
      </c>
    </row>
    <row r="36" spans="1:9" x14ac:dyDescent="0.3">
      <c r="A36" s="8">
        <f>IF(B36&lt;&gt;"",ROWS($B$6:B36),"")</f>
        <v>31</v>
      </c>
      <c r="B36" s="1" t="s">
        <v>648</v>
      </c>
      <c r="C36" s="1" t="s">
        <v>649</v>
      </c>
      <c r="D36" s="1" t="s">
        <v>650</v>
      </c>
      <c r="E36" s="21">
        <v>1610</v>
      </c>
      <c r="F36" s="9">
        <v>235</v>
      </c>
      <c r="G36" s="9">
        <v>2</v>
      </c>
      <c r="H36" s="47">
        <v>44904</v>
      </c>
      <c r="I36" s="11" t="s">
        <v>160</v>
      </c>
    </row>
    <row r="37" spans="1:9" x14ac:dyDescent="0.3">
      <c r="A37" s="8">
        <f>IF(B37&lt;&gt;"",ROWS($B$6:B37),"")</f>
        <v>32</v>
      </c>
      <c r="B37" s="1" t="s">
        <v>481</v>
      </c>
      <c r="C37" s="1" t="s">
        <v>481</v>
      </c>
      <c r="D37" s="1" t="s">
        <v>37</v>
      </c>
      <c r="E37" s="21">
        <v>1435.3</v>
      </c>
      <c r="F37" s="9">
        <v>245</v>
      </c>
      <c r="G37" s="9">
        <v>7</v>
      </c>
      <c r="H37" s="47">
        <v>44951</v>
      </c>
      <c r="I37" s="11" t="s">
        <v>482</v>
      </c>
    </row>
    <row r="38" spans="1:9" x14ac:dyDescent="0.3">
      <c r="A38" s="8">
        <f>IF(B38&lt;&gt;"",ROWS($B$6:B38),"")</f>
        <v>33</v>
      </c>
      <c r="B38" s="1" t="s">
        <v>555</v>
      </c>
      <c r="C38" s="1" t="s">
        <v>556</v>
      </c>
      <c r="D38" s="1" t="s">
        <v>557</v>
      </c>
      <c r="E38" s="21">
        <v>1308.1500000000001</v>
      </c>
      <c r="F38" s="9">
        <v>269</v>
      </c>
      <c r="G38" s="9">
        <v>2</v>
      </c>
      <c r="H38" s="47">
        <v>44897</v>
      </c>
      <c r="I38" s="11" t="s">
        <v>332</v>
      </c>
    </row>
    <row r="39" spans="1:9" x14ac:dyDescent="0.3">
      <c r="A39" s="8">
        <f>IF(B39&lt;&gt;"",ROWS($B$6:B39),"")</f>
        <v>34</v>
      </c>
      <c r="B39" s="1" t="s">
        <v>397</v>
      </c>
      <c r="C39" s="1" t="s">
        <v>398</v>
      </c>
      <c r="D39" s="1" t="s">
        <v>399</v>
      </c>
      <c r="E39" s="21">
        <v>1273</v>
      </c>
      <c r="F39" s="9">
        <v>361</v>
      </c>
      <c r="G39" s="9">
        <v>1</v>
      </c>
      <c r="H39" s="47">
        <v>44716</v>
      </c>
      <c r="I39" s="11" t="s">
        <v>375</v>
      </c>
    </row>
    <row r="40" spans="1:9" x14ac:dyDescent="0.3">
      <c r="A40" s="8">
        <f>IF(B40&lt;&gt;"",ROWS($B$6:B40),"")</f>
        <v>35</v>
      </c>
      <c r="B40" s="1" t="s">
        <v>706</v>
      </c>
      <c r="C40" s="1" t="s">
        <v>707</v>
      </c>
      <c r="D40" s="1" t="s">
        <v>438</v>
      </c>
      <c r="E40" s="21">
        <v>1085</v>
      </c>
      <c r="F40" s="9">
        <v>310</v>
      </c>
      <c r="G40" s="9">
        <v>1</v>
      </c>
      <c r="H40" s="47">
        <v>44719</v>
      </c>
      <c r="I40" s="11" t="s">
        <v>332</v>
      </c>
    </row>
    <row r="41" spans="1:9" x14ac:dyDescent="0.3">
      <c r="A41" s="8">
        <f>IF(B41&lt;&gt;"",ROWS($B$6:B41),"")</f>
        <v>36</v>
      </c>
      <c r="B41" s="1" t="s">
        <v>719</v>
      </c>
      <c r="C41" s="1" t="s">
        <v>719</v>
      </c>
      <c r="D41" s="1" t="s">
        <v>37</v>
      </c>
      <c r="E41" s="21">
        <v>1019</v>
      </c>
      <c r="F41" s="9">
        <v>252</v>
      </c>
      <c r="G41" s="9">
        <v>3</v>
      </c>
      <c r="H41" s="47">
        <v>44883</v>
      </c>
      <c r="I41" s="11" t="s">
        <v>720</v>
      </c>
    </row>
    <row r="42" spans="1:9" x14ac:dyDescent="0.3">
      <c r="A42" s="8">
        <f>IF(B42&lt;&gt;"",ROWS($B$6:B42),"")</f>
        <v>37</v>
      </c>
      <c r="B42" s="1" t="s">
        <v>730</v>
      </c>
      <c r="C42" s="1" t="s">
        <v>731</v>
      </c>
      <c r="D42" s="1" t="s">
        <v>113</v>
      </c>
      <c r="E42" s="21">
        <v>899.5</v>
      </c>
      <c r="F42" s="9">
        <v>131</v>
      </c>
      <c r="G42" s="9">
        <v>1</v>
      </c>
      <c r="H42" s="47">
        <v>44421</v>
      </c>
      <c r="I42" s="11" t="s">
        <v>332</v>
      </c>
    </row>
    <row r="43" spans="1:9" x14ac:dyDescent="0.3">
      <c r="A43" s="8">
        <f>IF(B43&lt;&gt;"",ROWS($B$6:B43),"")</f>
        <v>38</v>
      </c>
      <c r="B43" s="1" t="s">
        <v>739</v>
      </c>
      <c r="C43" s="1" t="s">
        <v>740</v>
      </c>
      <c r="D43" s="1" t="s">
        <v>96</v>
      </c>
      <c r="E43" s="21">
        <v>857.5</v>
      </c>
      <c r="F43" s="9">
        <v>245</v>
      </c>
      <c r="G43" s="9">
        <v>1</v>
      </c>
      <c r="H43" s="47">
        <v>44813</v>
      </c>
      <c r="I43" s="11" t="s">
        <v>332</v>
      </c>
    </row>
    <row r="44" spans="1:9" x14ac:dyDescent="0.3">
      <c r="A44" s="8">
        <f>IF(B44&lt;&gt;"",ROWS($B$6:B44),"")</f>
        <v>39</v>
      </c>
      <c r="B44" s="1" t="s">
        <v>751</v>
      </c>
      <c r="C44" s="1" t="s">
        <v>752</v>
      </c>
      <c r="D44" s="1" t="s">
        <v>27</v>
      </c>
      <c r="E44" s="21">
        <v>817</v>
      </c>
      <c r="F44" s="9">
        <v>121</v>
      </c>
      <c r="G44" s="9">
        <v>2</v>
      </c>
      <c r="H44" s="47">
        <v>43308</v>
      </c>
      <c r="I44" s="11" t="s">
        <v>332</v>
      </c>
    </row>
    <row r="45" spans="1:9" x14ac:dyDescent="0.3">
      <c r="A45" s="8">
        <f>IF(B45&lt;&gt;"",ROWS($B$6:B45),"")</f>
        <v>40</v>
      </c>
      <c r="B45" s="1" t="s">
        <v>678</v>
      </c>
      <c r="C45" s="1" t="s">
        <v>679</v>
      </c>
      <c r="D45" s="1" t="s">
        <v>680</v>
      </c>
      <c r="E45" s="21">
        <v>758.3</v>
      </c>
      <c r="F45" s="9">
        <v>132</v>
      </c>
      <c r="G45" s="9">
        <v>2</v>
      </c>
      <c r="H45" s="47">
        <v>44896</v>
      </c>
      <c r="I45" s="11" t="s">
        <v>465</v>
      </c>
    </row>
    <row r="46" spans="1:9" x14ac:dyDescent="0.3">
      <c r="A46" s="8">
        <f>IF(B46&lt;&gt;"",ROWS($B$6:B46),"")</f>
        <v>41</v>
      </c>
      <c r="B46" s="1" t="s">
        <v>765</v>
      </c>
      <c r="C46" s="1" t="s">
        <v>766</v>
      </c>
      <c r="D46" s="1" t="s">
        <v>113</v>
      </c>
      <c r="E46" s="21">
        <v>750</v>
      </c>
      <c r="F46" s="9">
        <v>103</v>
      </c>
      <c r="G46" s="9">
        <v>2</v>
      </c>
      <c r="H46" s="47">
        <v>44603</v>
      </c>
      <c r="I46" s="11" t="s">
        <v>160</v>
      </c>
    </row>
    <row r="47" spans="1:9" x14ac:dyDescent="0.3">
      <c r="A47" s="8">
        <f>IF(B47&lt;&gt;"",ROWS($B$6:B47),"")</f>
        <v>42</v>
      </c>
      <c r="B47" s="1" t="s">
        <v>721</v>
      </c>
      <c r="C47" s="1" t="s">
        <v>722</v>
      </c>
      <c r="D47" s="1" t="s">
        <v>353</v>
      </c>
      <c r="E47" s="21">
        <v>627</v>
      </c>
      <c r="F47" s="9">
        <v>161</v>
      </c>
      <c r="G47" s="9">
        <v>2</v>
      </c>
      <c r="H47" s="47">
        <v>44883</v>
      </c>
      <c r="I47" s="11" t="s">
        <v>316</v>
      </c>
    </row>
    <row r="48" spans="1:9" x14ac:dyDescent="0.3">
      <c r="A48" s="8">
        <f>IF(B48&lt;&gt;"",ROWS($B$6:B48),"")</f>
        <v>43</v>
      </c>
      <c r="B48" s="1" t="s">
        <v>802</v>
      </c>
      <c r="C48" s="1" t="s">
        <v>803</v>
      </c>
      <c r="D48" s="1" t="s">
        <v>113</v>
      </c>
      <c r="E48" s="21">
        <v>524</v>
      </c>
      <c r="F48" s="9">
        <v>80</v>
      </c>
      <c r="G48" s="9">
        <v>1</v>
      </c>
      <c r="H48" s="47">
        <v>44132</v>
      </c>
      <c r="I48" s="11" t="s">
        <v>332</v>
      </c>
    </row>
    <row r="49" spans="1:9" x14ac:dyDescent="0.3">
      <c r="A49" s="8">
        <f>IF(B49&lt;&gt;"",ROWS($B$6:B49),"")</f>
        <v>44</v>
      </c>
      <c r="B49" s="1" t="s">
        <v>748</v>
      </c>
      <c r="C49" s="1" t="s">
        <v>748</v>
      </c>
      <c r="D49" s="1" t="s">
        <v>37</v>
      </c>
      <c r="E49" s="21">
        <v>444.65</v>
      </c>
      <c r="F49" s="9">
        <v>70</v>
      </c>
      <c r="G49" s="9">
        <v>2</v>
      </c>
      <c r="H49" s="47">
        <v>44883</v>
      </c>
      <c r="I49" s="11" t="s">
        <v>272</v>
      </c>
    </row>
    <row r="50" spans="1:9" x14ac:dyDescent="0.3">
      <c r="A50" s="8">
        <f>IF(B50&lt;&gt;"",ROWS($B$6:B50),"")</f>
        <v>45</v>
      </c>
      <c r="B50" s="1" t="s">
        <v>710</v>
      </c>
      <c r="C50" s="1" t="s">
        <v>711</v>
      </c>
      <c r="D50" s="1" t="s">
        <v>712</v>
      </c>
      <c r="E50" s="21">
        <v>400</v>
      </c>
      <c r="F50" s="9">
        <v>93</v>
      </c>
      <c r="G50" s="9">
        <v>1</v>
      </c>
      <c r="H50" s="47">
        <v>44694</v>
      </c>
      <c r="I50" s="11" t="s">
        <v>316</v>
      </c>
    </row>
    <row r="51" spans="1:9" x14ac:dyDescent="0.3">
      <c r="A51" s="8">
        <f>IF(B51&lt;&gt;"",ROWS($B$6:B51),"")</f>
        <v>46</v>
      </c>
      <c r="B51" s="1" t="s">
        <v>836</v>
      </c>
      <c r="C51" s="1" t="s">
        <v>837</v>
      </c>
      <c r="D51" s="1" t="s">
        <v>27</v>
      </c>
      <c r="E51" s="21">
        <v>397.5</v>
      </c>
      <c r="F51" s="9">
        <v>60</v>
      </c>
      <c r="G51" s="9">
        <v>1</v>
      </c>
      <c r="H51" s="47">
        <v>44820</v>
      </c>
      <c r="I51" s="11" t="s">
        <v>35</v>
      </c>
    </row>
    <row r="52" spans="1:9" x14ac:dyDescent="0.3">
      <c r="A52" s="8">
        <f>IF(B52&lt;&gt;"",ROWS($B$6:B52),"")</f>
        <v>47</v>
      </c>
      <c r="B52" s="1" t="s">
        <v>831</v>
      </c>
      <c r="C52" s="1" t="s">
        <v>832</v>
      </c>
      <c r="D52" s="1" t="s">
        <v>113</v>
      </c>
      <c r="E52" s="21">
        <v>345.6</v>
      </c>
      <c r="F52" s="9">
        <v>74</v>
      </c>
      <c r="G52" s="9">
        <v>3</v>
      </c>
      <c r="H52" s="47">
        <v>44918</v>
      </c>
      <c r="I52" s="11" t="s">
        <v>316</v>
      </c>
    </row>
    <row r="53" spans="1:9" x14ac:dyDescent="0.3">
      <c r="A53" s="8">
        <f>IF(B53&lt;&gt;"",ROWS($B$6:B53),"")</f>
        <v>48</v>
      </c>
      <c r="B53" s="1" t="s">
        <v>828</v>
      </c>
      <c r="C53" s="1" t="s">
        <v>829</v>
      </c>
      <c r="D53" s="1" t="s">
        <v>830</v>
      </c>
      <c r="E53" s="21">
        <v>340</v>
      </c>
      <c r="F53" s="9">
        <v>81</v>
      </c>
      <c r="G53" s="9">
        <v>2</v>
      </c>
      <c r="H53" s="47">
        <v>44827</v>
      </c>
      <c r="I53" s="11" t="s">
        <v>316</v>
      </c>
    </row>
    <row r="54" spans="1:9" x14ac:dyDescent="0.3">
      <c r="A54" s="8">
        <f>IF(B54&lt;&gt;"",ROWS($B$6:B54),"")</f>
        <v>49</v>
      </c>
      <c r="B54" s="37" t="s">
        <v>616</v>
      </c>
      <c r="C54" s="1" t="s">
        <v>616</v>
      </c>
      <c r="D54" s="37" t="s">
        <v>37</v>
      </c>
      <c r="E54" s="38">
        <v>263.10000000000002</v>
      </c>
      <c r="F54" s="39">
        <v>40</v>
      </c>
      <c r="G54" s="39">
        <v>2</v>
      </c>
      <c r="H54" s="48">
        <v>44834</v>
      </c>
      <c r="I54" s="40" t="s">
        <v>101</v>
      </c>
    </row>
    <row r="55" spans="1:9" x14ac:dyDescent="0.3">
      <c r="A55" s="8">
        <f>IF(B55&lt;&gt;"",ROWS($B$6:B55),"")</f>
        <v>50</v>
      </c>
      <c r="B55" s="37" t="s">
        <v>781</v>
      </c>
      <c r="C55" s="1" t="s">
        <v>782</v>
      </c>
      <c r="D55" s="37" t="s">
        <v>783</v>
      </c>
      <c r="E55" s="38">
        <v>222.4</v>
      </c>
      <c r="F55" s="39">
        <v>42</v>
      </c>
      <c r="G55" s="39">
        <v>4</v>
      </c>
      <c r="H55" s="48">
        <v>44897</v>
      </c>
      <c r="I55" s="40" t="s">
        <v>465</v>
      </c>
    </row>
    <row r="56" spans="1:9" x14ac:dyDescent="0.3">
      <c r="A56" s="8">
        <f>IF(B56&lt;&gt;"",ROWS($B$6:B56),"")</f>
        <v>51</v>
      </c>
      <c r="B56" s="37" t="s">
        <v>797</v>
      </c>
      <c r="C56" s="1" t="s">
        <v>798</v>
      </c>
      <c r="D56" s="37" t="s">
        <v>799</v>
      </c>
      <c r="E56" s="38">
        <v>210.70000000000007</v>
      </c>
      <c r="F56" s="39">
        <v>36</v>
      </c>
      <c r="G56" s="39">
        <v>1</v>
      </c>
      <c r="H56" s="48">
        <v>44655</v>
      </c>
      <c r="I56" s="40" t="s">
        <v>101</v>
      </c>
    </row>
    <row r="57" spans="1:9" x14ac:dyDescent="0.3">
      <c r="A57" s="8">
        <f>IF(B57&lt;&gt;"",ROWS($B$6:B57),"")</f>
        <v>52</v>
      </c>
      <c r="B57" s="37" t="s">
        <v>871</v>
      </c>
      <c r="C57" s="1" t="s">
        <v>872</v>
      </c>
      <c r="D57" s="37" t="s">
        <v>568</v>
      </c>
      <c r="E57" s="38">
        <v>189</v>
      </c>
      <c r="F57" s="39">
        <v>36</v>
      </c>
      <c r="G57" s="39">
        <v>3</v>
      </c>
      <c r="H57" s="48">
        <v>44904</v>
      </c>
      <c r="I57" s="40" t="s">
        <v>288</v>
      </c>
    </row>
    <row r="58" spans="1:9" x14ac:dyDescent="0.3">
      <c r="A58" s="8">
        <f>IF(B58&lt;&gt;"",ROWS($B$6:B58),"")</f>
        <v>53</v>
      </c>
      <c r="B58" s="37" t="s">
        <v>875</v>
      </c>
      <c r="C58" s="1" t="s">
        <v>876</v>
      </c>
      <c r="D58" s="37" t="s">
        <v>27</v>
      </c>
      <c r="E58" s="38">
        <v>177.4</v>
      </c>
      <c r="F58" s="39">
        <v>26</v>
      </c>
      <c r="G58" s="39">
        <v>2</v>
      </c>
      <c r="H58" s="48">
        <v>44890</v>
      </c>
      <c r="I58" s="40" t="s">
        <v>32</v>
      </c>
    </row>
    <row r="59" spans="1:9" x14ac:dyDescent="0.3">
      <c r="A59" s="8">
        <f>IF(B59&lt;&gt;"",ROWS($B$6:B59),"")</f>
        <v>54</v>
      </c>
      <c r="B59" s="37" t="s">
        <v>772</v>
      </c>
      <c r="C59" s="1" t="s">
        <v>773</v>
      </c>
      <c r="D59" s="37" t="s">
        <v>27</v>
      </c>
      <c r="E59" s="38">
        <v>164.9</v>
      </c>
      <c r="F59" s="39">
        <v>25</v>
      </c>
      <c r="G59" s="39">
        <v>1</v>
      </c>
      <c r="H59" s="48">
        <v>44792</v>
      </c>
      <c r="I59" s="40" t="s">
        <v>51</v>
      </c>
    </row>
    <row r="60" spans="1:9" x14ac:dyDescent="0.3">
      <c r="A60" s="8">
        <f>IF(B60&lt;&gt;"",ROWS($B$6:B60),"")</f>
        <v>55</v>
      </c>
      <c r="B60" s="37" t="s">
        <v>860</v>
      </c>
      <c r="C60" s="1" t="s">
        <v>861</v>
      </c>
      <c r="D60" s="37" t="s">
        <v>862</v>
      </c>
      <c r="E60" s="38">
        <v>110</v>
      </c>
      <c r="F60" s="39">
        <v>22</v>
      </c>
      <c r="G60" s="39">
        <v>1</v>
      </c>
      <c r="H60" s="48">
        <v>43763</v>
      </c>
      <c r="I60" s="40" t="s">
        <v>316</v>
      </c>
    </row>
    <row r="61" spans="1:9" x14ac:dyDescent="0.3">
      <c r="A61" s="8">
        <f>IF(B61&lt;&gt;"",ROWS($B$6:B61),"")</f>
        <v>56</v>
      </c>
      <c r="B61" s="37" t="s">
        <v>913</v>
      </c>
      <c r="C61" s="1" t="s">
        <v>913</v>
      </c>
      <c r="D61" s="37" t="s">
        <v>113</v>
      </c>
      <c r="E61" s="38">
        <v>90</v>
      </c>
      <c r="F61" s="39">
        <v>18</v>
      </c>
      <c r="G61" s="39">
        <v>1</v>
      </c>
      <c r="H61" s="48">
        <v>44071</v>
      </c>
      <c r="I61" s="40" t="s">
        <v>316</v>
      </c>
    </row>
    <row r="62" spans="1:9" x14ac:dyDescent="0.3">
      <c r="A62" s="8">
        <f>IF(B62&lt;&gt;"",ROWS($B$6:B62),"")</f>
        <v>57</v>
      </c>
      <c r="B62" s="37" t="s">
        <v>918</v>
      </c>
      <c r="C62" s="1" t="s">
        <v>919</v>
      </c>
      <c r="D62" s="37" t="s">
        <v>541</v>
      </c>
      <c r="E62" s="38">
        <v>38</v>
      </c>
      <c r="F62" s="39">
        <v>12</v>
      </c>
      <c r="G62" s="39">
        <v>1</v>
      </c>
      <c r="H62" s="48">
        <v>44008</v>
      </c>
      <c r="I62" s="40" t="s">
        <v>101</v>
      </c>
    </row>
    <row r="63" spans="1:9" x14ac:dyDescent="0.3">
      <c r="A63" s="25"/>
      <c r="B63" s="26"/>
      <c r="C63" s="14"/>
      <c r="D63" s="27"/>
      <c r="E63" s="30">
        <f>SUBTOTAL(109,Sausis[Pajamos])</f>
        <v>3157794.3200000003</v>
      </c>
      <c r="F63" s="31">
        <f>SUBTOTAL(109,Sausis[Žiūrovų skaičius])</f>
        <v>484460</v>
      </c>
      <c r="G63" s="28"/>
      <c r="H63" s="49"/>
      <c r="I63" s="29"/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86"/>
  <sheetViews>
    <sheetView zoomScaleNormal="100" workbookViewId="0">
      <selection activeCell="B11" sqref="B11"/>
    </sheetView>
  </sheetViews>
  <sheetFormatPr defaultRowHeight="14.4" x14ac:dyDescent="0.3"/>
  <cols>
    <col min="1" max="1" width="8.33203125" customWidth="1"/>
    <col min="2" max="3" width="45" customWidth="1"/>
    <col min="4" max="7" width="18" customWidth="1"/>
    <col min="8" max="8" width="18" style="45" customWidth="1"/>
    <col min="9" max="9" width="45" customWidth="1"/>
  </cols>
  <sheetData>
    <row r="1" spans="1:9" x14ac:dyDescent="0.3">
      <c r="A1" s="13">
        <f>'2023'!A1</f>
        <v>2023</v>
      </c>
    </row>
    <row r="2" spans="1:9" x14ac:dyDescent="0.3">
      <c r="A2" s="16" t="str">
        <f>'2023'!A2</f>
        <v>Lietuvos kino teatruose rodytų filmų TOP</v>
      </c>
    </row>
    <row r="3" spans="1:9" x14ac:dyDescent="0.3">
      <c r="A3" s="16" t="s">
        <v>13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25</v>
      </c>
      <c r="C6" s="1" t="s">
        <v>26</v>
      </c>
      <c r="D6" s="1" t="s">
        <v>27</v>
      </c>
      <c r="E6" s="21">
        <v>252817.88</v>
      </c>
      <c r="F6" s="9">
        <v>31349</v>
      </c>
      <c r="G6" s="9">
        <v>26</v>
      </c>
      <c r="H6" s="47">
        <v>44911</v>
      </c>
      <c r="I6" s="11" t="s">
        <v>28</v>
      </c>
    </row>
    <row r="7" spans="1:9" x14ac:dyDescent="0.3">
      <c r="A7" s="8">
        <f>IF(B7&lt;&gt;"",ROWS($B$6:B7),"")</f>
        <v>2</v>
      </c>
      <c r="B7" s="1" t="s">
        <v>77</v>
      </c>
      <c r="C7" s="1" t="s">
        <v>77</v>
      </c>
      <c r="D7" s="1" t="s">
        <v>37</v>
      </c>
      <c r="E7" s="21">
        <v>231708.19999999998</v>
      </c>
      <c r="F7" s="9">
        <v>34157</v>
      </c>
      <c r="G7" s="9">
        <v>14</v>
      </c>
      <c r="H7" s="47">
        <v>44960</v>
      </c>
      <c r="I7" s="11" t="s">
        <v>78</v>
      </c>
    </row>
    <row r="8" spans="1:9" x14ac:dyDescent="0.3">
      <c r="A8" s="8">
        <f>IF(B8&lt;&gt;"",ROWS($B$6:B8),"")</f>
        <v>3</v>
      </c>
      <c r="B8" s="1" t="s">
        <v>62</v>
      </c>
      <c r="C8" s="1" t="s">
        <v>63</v>
      </c>
      <c r="D8" s="1" t="s">
        <v>64</v>
      </c>
      <c r="E8" s="21">
        <v>230862.84</v>
      </c>
      <c r="F8" s="9">
        <v>46090</v>
      </c>
      <c r="G8" s="9">
        <v>19</v>
      </c>
      <c r="H8" s="47">
        <v>44960</v>
      </c>
      <c r="I8" s="11" t="s">
        <v>32</v>
      </c>
    </row>
    <row r="9" spans="1:9" x14ac:dyDescent="0.3">
      <c r="A9" s="8">
        <f>IF(B9&lt;&gt;"",ROWS($B$6:B9),"")</f>
        <v>4</v>
      </c>
      <c r="B9" s="1" t="s">
        <v>39</v>
      </c>
      <c r="C9" s="1" t="s">
        <v>40</v>
      </c>
      <c r="D9" s="1" t="s">
        <v>41</v>
      </c>
      <c r="E9" s="21">
        <v>158501.51</v>
      </c>
      <c r="F9" s="9">
        <v>29205</v>
      </c>
      <c r="G9" s="9">
        <v>26</v>
      </c>
      <c r="H9" s="47">
        <v>44916</v>
      </c>
      <c r="I9" s="11" t="s">
        <v>35</v>
      </c>
    </row>
    <row r="10" spans="1:9" x14ac:dyDescent="0.3">
      <c r="A10" s="8">
        <f>IF(B10&lt;&gt;"",ROWS($B$6:B10),"")</f>
        <v>5</v>
      </c>
      <c r="B10" s="1" t="s">
        <v>76</v>
      </c>
      <c r="C10" s="1" t="s">
        <v>76</v>
      </c>
      <c r="D10" s="1" t="s">
        <v>37</v>
      </c>
      <c r="E10" s="21">
        <v>148501.49</v>
      </c>
      <c r="F10" s="9">
        <v>23937</v>
      </c>
      <c r="G10" s="9">
        <v>22</v>
      </c>
      <c r="H10" s="47">
        <v>44974</v>
      </c>
      <c r="I10" s="11" t="s">
        <v>67</v>
      </c>
    </row>
    <row r="11" spans="1:9" x14ac:dyDescent="0.3">
      <c r="A11" s="8">
        <f>IF(B11&lt;&gt;"",ROWS($B$6:B11),"")</f>
        <v>6</v>
      </c>
      <c r="B11" s="1" t="s">
        <v>114</v>
      </c>
      <c r="C11" s="1" t="s">
        <v>115</v>
      </c>
      <c r="D11" s="1" t="s">
        <v>27</v>
      </c>
      <c r="E11" s="21">
        <v>138423.26</v>
      </c>
      <c r="F11" s="9">
        <v>18015</v>
      </c>
      <c r="G11" s="9">
        <v>14</v>
      </c>
      <c r="H11" s="47">
        <v>44967</v>
      </c>
      <c r="I11" s="11" t="s">
        <v>32</v>
      </c>
    </row>
    <row r="12" spans="1:9" x14ac:dyDescent="0.3">
      <c r="A12" s="8">
        <f>IF(B12&lt;&gt;"",ROWS($B$6:B12),"")</f>
        <v>7</v>
      </c>
      <c r="B12" s="1" t="s">
        <v>120</v>
      </c>
      <c r="C12" s="1" t="s">
        <v>121</v>
      </c>
      <c r="D12" s="1" t="s">
        <v>27</v>
      </c>
      <c r="E12" s="21">
        <v>114865.27</v>
      </c>
      <c r="F12" s="9">
        <v>15252</v>
      </c>
      <c r="G12" s="9">
        <v>25</v>
      </c>
      <c r="H12" s="47">
        <v>44974</v>
      </c>
      <c r="I12" s="11" t="s">
        <v>28</v>
      </c>
    </row>
    <row r="13" spans="1:9" x14ac:dyDescent="0.3">
      <c r="A13" s="8">
        <f>IF(B13&lt;&gt;"",ROWS($B$6:B13),"")</f>
        <v>8</v>
      </c>
      <c r="B13" s="1" t="s">
        <v>134</v>
      </c>
      <c r="C13" s="1" t="s">
        <v>135</v>
      </c>
      <c r="D13" s="1" t="s">
        <v>27</v>
      </c>
      <c r="E13" s="21">
        <v>105242.12</v>
      </c>
      <c r="F13" s="9">
        <v>15715</v>
      </c>
      <c r="G13" s="9">
        <v>22</v>
      </c>
      <c r="H13" s="47">
        <v>44967</v>
      </c>
      <c r="I13" s="11" t="s">
        <v>101</v>
      </c>
    </row>
    <row r="14" spans="1:9" x14ac:dyDescent="0.3">
      <c r="A14" s="8">
        <f>IF(B14&lt;&gt;"",ROWS($B$6:B14),"")</f>
        <v>9</v>
      </c>
      <c r="B14" s="1" t="s">
        <v>36</v>
      </c>
      <c r="C14" s="1" t="s">
        <v>36</v>
      </c>
      <c r="D14" s="1" t="s">
        <v>37</v>
      </c>
      <c r="E14" s="21">
        <v>74271.710000000006</v>
      </c>
      <c r="F14" s="9">
        <v>10876</v>
      </c>
      <c r="G14" s="9">
        <v>13</v>
      </c>
      <c r="H14" s="47">
        <v>44925</v>
      </c>
      <c r="I14" s="11" t="s">
        <v>38</v>
      </c>
    </row>
    <row r="15" spans="1:9" x14ac:dyDescent="0.3">
      <c r="A15" s="8">
        <f>IF(B15&lt;&gt;"",ROWS($B$6:B15),"")</f>
        <v>10</v>
      </c>
      <c r="B15" s="1" t="s">
        <v>148</v>
      </c>
      <c r="C15" s="1" t="s">
        <v>149</v>
      </c>
      <c r="D15" s="1" t="s">
        <v>150</v>
      </c>
      <c r="E15" s="21">
        <v>60997.66</v>
      </c>
      <c r="F15" s="9">
        <v>9085</v>
      </c>
      <c r="G15" s="9">
        <v>17</v>
      </c>
      <c r="H15" s="47">
        <v>44953</v>
      </c>
      <c r="I15" s="11" t="s">
        <v>67</v>
      </c>
    </row>
    <row r="16" spans="1:9" x14ac:dyDescent="0.3">
      <c r="A16" s="8">
        <f>IF(B16&lt;&gt;"",ROWS($B$6:B16),"")</f>
        <v>11</v>
      </c>
      <c r="B16" s="1" t="s">
        <v>236</v>
      </c>
      <c r="C16" s="1" t="s">
        <v>237</v>
      </c>
      <c r="D16" s="1" t="s">
        <v>31</v>
      </c>
      <c r="E16" s="21">
        <v>43064.88</v>
      </c>
      <c r="F16" s="9">
        <v>6343</v>
      </c>
      <c r="G16" s="9">
        <v>10</v>
      </c>
      <c r="H16" s="47">
        <v>44967</v>
      </c>
      <c r="I16" s="11" t="s">
        <v>67</v>
      </c>
    </row>
    <row r="17" spans="1:9" x14ac:dyDescent="0.3">
      <c r="A17" s="8">
        <f>IF(B17&lt;&gt;"",ROWS($B$6:B17),"")</f>
        <v>12</v>
      </c>
      <c r="B17" s="1" t="s">
        <v>151</v>
      </c>
      <c r="C17" s="1" t="s">
        <v>152</v>
      </c>
      <c r="D17" s="1" t="s">
        <v>27</v>
      </c>
      <c r="E17" s="21">
        <v>28631.599999999999</v>
      </c>
      <c r="F17" s="9">
        <v>4254</v>
      </c>
      <c r="G17" s="9">
        <v>11</v>
      </c>
      <c r="H17" s="47">
        <v>44946</v>
      </c>
      <c r="I17" s="11" t="s">
        <v>926</v>
      </c>
    </row>
    <row r="18" spans="1:9" x14ac:dyDescent="0.3">
      <c r="A18" s="8">
        <f>IF(B18&lt;&gt;"",ROWS($B$6:B18),"")</f>
        <v>13</v>
      </c>
      <c r="B18" s="1" t="s">
        <v>255</v>
      </c>
      <c r="C18" s="1" t="s">
        <v>256</v>
      </c>
      <c r="D18" s="1" t="s">
        <v>257</v>
      </c>
      <c r="E18" s="21">
        <v>28620.6</v>
      </c>
      <c r="F18" s="9">
        <v>4532</v>
      </c>
      <c r="G18" s="9">
        <v>18</v>
      </c>
      <c r="H18" s="47">
        <v>44960</v>
      </c>
      <c r="I18" s="11" t="s">
        <v>28</v>
      </c>
    </row>
    <row r="19" spans="1:9" x14ac:dyDescent="0.3">
      <c r="A19" s="8">
        <f>IF(B19&lt;&gt;"",ROWS($B$6:B19),"")</f>
        <v>14</v>
      </c>
      <c r="B19" s="1" t="s">
        <v>308</v>
      </c>
      <c r="C19" s="1" t="s">
        <v>309</v>
      </c>
      <c r="D19" s="1" t="s">
        <v>27</v>
      </c>
      <c r="E19" s="21">
        <v>23254.21</v>
      </c>
      <c r="F19" s="9">
        <v>3368</v>
      </c>
      <c r="G19" s="9">
        <v>10</v>
      </c>
      <c r="H19" s="47">
        <v>44967</v>
      </c>
      <c r="I19" s="11" t="s">
        <v>28</v>
      </c>
    </row>
    <row r="20" spans="1:9" x14ac:dyDescent="0.3">
      <c r="A20" s="8">
        <f>IF(B20&lt;&gt;"",ROWS($B$6:B20),"")</f>
        <v>15</v>
      </c>
      <c r="B20" s="1" t="s">
        <v>179</v>
      </c>
      <c r="C20" s="1" t="s">
        <v>180</v>
      </c>
      <c r="D20" s="1" t="s">
        <v>64</v>
      </c>
      <c r="E20" s="21">
        <v>22626.910000000014</v>
      </c>
      <c r="F20" s="9">
        <v>4481</v>
      </c>
      <c r="G20" s="9">
        <v>20</v>
      </c>
      <c r="H20" s="47">
        <v>44981</v>
      </c>
      <c r="I20" s="11" t="s">
        <v>119</v>
      </c>
    </row>
    <row r="21" spans="1:9" x14ac:dyDescent="0.3">
      <c r="A21" s="8">
        <f>IF(B21&lt;&gt;"",ROWS($B$6:B21),"")</f>
        <v>16</v>
      </c>
      <c r="B21" s="1" t="s">
        <v>214</v>
      </c>
      <c r="C21" s="1" t="s">
        <v>215</v>
      </c>
      <c r="D21" s="1" t="s">
        <v>27</v>
      </c>
      <c r="E21" s="21">
        <v>21243.39</v>
      </c>
      <c r="F21" s="9">
        <v>3484</v>
      </c>
      <c r="G21" s="9">
        <v>12</v>
      </c>
      <c r="H21" s="47">
        <v>44981</v>
      </c>
      <c r="I21" s="11" t="s">
        <v>51</v>
      </c>
    </row>
    <row r="22" spans="1:9" x14ac:dyDescent="0.3">
      <c r="A22" s="8">
        <f>IF(B22&lt;&gt;"",ROWS($B$6:B22),"")</f>
        <v>17</v>
      </c>
      <c r="B22" s="1" t="s">
        <v>250</v>
      </c>
      <c r="C22" s="1" t="s">
        <v>251</v>
      </c>
      <c r="D22" s="1" t="s">
        <v>27</v>
      </c>
      <c r="E22" s="21">
        <v>20332.669999999998</v>
      </c>
      <c r="F22" s="9">
        <v>2696</v>
      </c>
      <c r="G22" s="9">
        <v>14</v>
      </c>
      <c r="H22" s="47">
        <v>44981</v>
      </c>
      <c r="I22" s="11" t="s">
        <v>35</v>
      </c>
    </row>
    <row r="23" spans="1:9" x14ac:dyDescent="0.3">
      <c r="A23" s="8">
        <f>IF(B23&lt;&gt;"",ROWS($B$6:B23),"")</f>
        <v>18</v>
      </c>
      <c r="B23" s="1" t="s">
        <v>116</v>
      </c>
      <c r="C23" s="1" t="s">
        <v>117</v>
      </c>
      <c r="D23" s="1" t="s">
        <v>118</v>
      </c>
      <c r="E23" s="21">
        <v>18691.310000000001</v>
      </c>
      <c r="F23" s="9">
        <v>3993</v>
      </c>
      <c r="G23" s="9">
        <v>10</v>
      </c>
      <c r="H23" s="47">
        <v>44925</v>
      </c>
      <c r="I23" s="11" t="s">
        <v>119</v>
      </c>
    </row>
    <row r="24" spans="1:9" x14ac:dyDescent="0.3">
      <c r="A24" s="8">
        <f>IF(B24&lt;&gt;"",ROWS($B$6:B24),"")</f>
        <v>19</v>
      </c>
      <c r="B24" s="1" t="s">
        <v>337</v>
      </c>
      <c r="C24" s="1" t="s">
        <v>338</v>
      </c>
      <c r="D24" s="1" t="s">
        <v>27</v>
      </c>
      <c r="E24" s="21">
        <v>18521.71</v>
      </c>
      <c r="F24" s="9">
        <v>2785</v>
      </c>
      <c r="G24" s="9">
        <v>13</v>
      </c>
      <c r="H24" s="47">
        <v>44960</v>
      </c>
      <c r="I24" s="11" t="s">
        <v>927</v>
      </c>
    </row>
    <row r="25" spans="1:9" x14ac:dyDescent="0.3">
      <c r="A25" s="8">
        <f>IF(B25&lt;&gt;"",ROWS($B$6:B25),"")</f>
        <v>20</v>
      </c>
      <c r="B25" s="1" t="s">
        <v>189</v>
      </c>
      <c r="C25" s="1" t="s">
        <v>190</v>
      </c>
      <c r="D25" s="1" t="s">
        <v>191</v>
      </c>
      <c r="E25" s="21">
        <v>18015</v>
      </c>
      <c r="F25" s="9">
        <v>3670</v>
      </c>
      <c r="G25" s="9">
        <v>12</v>
      </c>
      <c r="H25" s="47">
        <v>44939</v>
      </c>
      <c r="I25" s="11" t="s">
        <v>160</v>
      </c>
    </row>
    <row r="26" spans="1:9" x14ac:dyDescent="0.3">
      <c r="A26" s="8">
        <f>IF(B26&lt;&gt;"",ROWS($B$6:B26),"")</f>
        <v>21</v>
      </c>
      <c r="B26" s="1" t="s">
        <v>339</v>
      </c>
      <c r="C26" s="1" t="s">
        <v>340</v>
      </c>
      <c r="D26" s="1" t="s">
        <v>140</v>
      </c>
      <c r="E26" s="21">
        <v>17095.689999999999</v>
      </c>
      <c r="F26" s="9">
        <v>2599</v>
      </c>
      <c r="G26" s="9">
        <v>15</v>
      </c>
      <c r="H26" s="47">
        <v>44974</v>
      </c>
      <c r="I26" s="11" t="s">
        <v>67</v>
      </c>
    </row>
    <row r="27" spans="1:9" x14ac:dyDescent="0.3">
      <c r="A27" s="8">
        <f>IF(B27&lt;&gt;"",ROWS($B$6:B27),"")</f>
        <v>22</v>
      </c>
      <c r="B27" s="1" t="s">
        <v>131</v>
      </c>
      <c r="C27" s="1" t="s">
        <v>132</v>
      </c>
      <c r="D27" s="1" t="s">
        <v>27</v>
      </c>
      <c r="E27" s="21">
        <v>14656.17</v>
      </c>
      <c r="F27" s="9">
        <v>2311</v>
      </c>
      <c r="G27" s="9">
        <v>14</v>
      </c>
      <c r="H27" s="47">
        <v>44981</v>
      </c>
      <c r="I27" s="11" t="s">
        <v>133</v>
      </c>
    </row>
    <row r="28" spans="1:9" x14ac:dyDescent="0.3">
      <c r="A28" s="8">
        <f>IF(B28&lt;&gt;"",ROWS($B$6:B28),"")</f>
        <v>23</v>
      </c>
      <c r="B28" s="1" t="s">
        <v>281</v>
      </c>
      <c r="C28" s="1" t="s">
        <v>282</v>
      </c>
      <c r="D28" s="1" t="s">
        <v>27</v>
      </c>
      <c r="E28" s="21">
        <v>13961.04</v>
      </c>
      <c r="F28" s="9">
        <v>2457</v>
      </c>
      <c r="G28" s="9">
        <v>11</v>
      </c>
      <c r="H28" s="47">
        <v>44953</v>
      </c>
      <c r="I28" s="11" t="s">
        <v>67</v>
      </c>
    </row>
    <row r="29" spans="1:9" x14ac:dyDescent="0.3">
      <c r="A29" s="8">
        <f>IF(B29&lt;&gt;"",ROWS($B$6:B29),"")</f>
        <v>24</v>
      </c>
      <c r="B29" s="1" t="s">
        <v>297</v>
      </c>
      <c r="C29" s="1" t="s">
        <v>297</v>
      </c>
      <c r="D29" s="1" t="s">
        <v>37</v>
      </c>
      <c r="E29" s="21">
        <v>12754.97</v>
      </c>
      <c r="F29" s="9">
        <v>2199</v>
      </c>
      <c r="G29" s="9">
        <v>11</v>
      </c>
      <c r="H29" s="47">
        <v>44953</v>
      </c>
      <c r="I29" s="11" t="s">
        <v>298</v>
      </c>
    </row>
    <row r="30" spans="1:9" x14ac:dyDescent="0.3">
      <c r="A30" s="8">
        <f>IF(B30&lt;&gt;"",ROWS($B$6:B30),"")</f>
        <v>25</v>
      </c>
      <c r="B30" s="1" t="s">
        <v>317</v>
      </c>
      <c r="C30" s="1" t="s">
        <v>318</v>
      </c>
      <c r="D30" s="1" t="s">
        <v>27</v>
      </c>
      <c r="E30" s="21">
        <v>11784</v>
      </c>
      <c r="F30" s="9">
        <v>1722</v>
      </c>
      <c r="G30" s="9">
        <v>11</v>
      </c>
      <c r="H30" s="47">
        <v>44981</v>
      </c>
      <c r="I30" s="11" t="s">
        <v>160</v>
      </c>
    </row>
    <row r="31" spans="1:9" x14ac:dyDescent="0.3">
      <c r="A31" s="8">
        <f>IF(B31&lt;&gt;"",ROWS($B$6:B31),"")</f>
        <v>26</v>
      </c>
      <c r="B31" s="1" t="s">
        <v>200</v>
      </c>
      <c r="C31" s="1" t="s">
        <v>200</v>
      </c>
      <c r="D31" s="1" t="s">
        <v>37</v>
      </c>
      <c r="E31" s="21">
        <v>11521.009999999995</v>
      </c>
      <c r="F31" s="9">
        <v>1711</v>
      </c>
      <c r="G31" s="9">
        <v>8</v>
      </c>
      <c r="H31" s="47">
        <v>44946</v>
      </c>
      <c r="I31" s="11" t="s">
        <v>924</v>
      </c>
    </row>
    <row r="32" spans="1:9" x14ac:dyDescent="0.3">
      <c r="A32" s="8">
        <f>IF(B32&lt;&gt;"",ROWS($B$6:B32),"")</f>
        <v>27</v>
      </c>
      <c r="B32" s="1" t="s">
        <v>440</v>
      </c>
      <c r="C32" s="1" t="s">
        <v>441</v>
      </c>
      <c r="D32" s="1" t="s">
        <v>27</v>
      </c>
      <c r="E32" s="21">
        <v>8346.6299999999992</v>
      </c>
      <c r="F32" s="9">
        <v>1212</v>
      </c>
      <c r="G32" s="9">
        <v>8</v>
      </c>
      <c r="H32" s="47">
        <v>44960</v>
      </c>
      <c r="I32" s="11" t="s">
        <v>51</v>
      </c>
    </row>
    <row r="33" spans="1:9" x14ac:dyDescent="0.3">
      <c r="A33" s="8">
        <f>IF(B33&lt;&gt;"",ROWS($B$6:B33),"")</f>
        <v>28</v>
      </c>
      <c r="B33" s="1" t="s">
        <v>456</v>
      </c>
      <c r="C33" s="1" t="s">
        <v>457</v>
      </c>
      <c r="D33" s="1" t="s">
        <v>458</v>
      </c>
      <c r="E33" s="21">
        <v>7606</v>
      </c>
      <c r="F33" s="9">
        <v>1140</v>
      </c>
      <c r="G33" s="9">
        <v>9</v>
      </c>
      <c r="H33" s="47">
        <v>44967</v>
      </c>
      <c r="I33" s="11" t="s">
        <v>160</v>
      </c>
    </row>
    <row r="34" spans="1:9" x14ac:dyDescent="0.3">
      <c r="A34" s="8">
        <f>IF(B34&lt;&gt;"",ROWS($B$6:B34),"")</f>
        <v>29</v>
      </c>
      <c r="B34" s="1" t="s">
        <v>313</v>
      </c>
      <c r="C34" s="1" t="s">
        <v>314</v>
      </c>
      <c r="D34" s="1" t="s">
        <v>315</v>
      </c>
      <c r="E34" s="21">
        <v>6761.05</v>
      </c>
      <c r="F34" s="9">
        <v>1233</v>
      </c>
      <c r="G34" s="9">
        <v>6</v>
      </c>
      <c r="H34" s="47">
        <v>44939</v>
      </c>
      <c r="I34" s="11" t="s">
        <v>316</v>
      </c>
    </row>
    <row r="35" spans="1:9" x14ac:dyDescent="0.3">
      <c r="A35" s="8">
        <f>IF(B35&lt;&gt;"",ROWS($B$6:B35),"")</f>
        <v>30</v>
      </c>
      <c r="B35" s="1" t="s">
        <v>228</v>
      </c>
      <c r="C35" s="1" t="s">
        <v>229</v>
      </c>
      <c r="D35" s="1" t="s">
        <v>113</v>
      </c>
      <c r="E35" s="21">
        <v>6528.78</v>
      </c>
      <c r="F35" s="9">
        <v>1095</v>
      </c>
      <c r="G35" s="9">
        <v>3</v>
      </c>
      <c r="H35" s="47">
        <v>44932</v>
      </c>
      <c r="I35" s="11" t="s">
        <v>119</v>
      </c>
    </row>
    <row r="36" spans="1:9" x14ac:dyDescent="0.3">
      <c r="A36" s="8">
        <f>IF(B36&lt;&gt;"",ROWS($B$6:B36),"")</f>
        <v>31</v>
      </c>
      <c r="B36" s="1" t="s">
        <v>479</v>
      </c>
      <c r="C36" s="1" t="s">
        <v>480</v>
      </c>
      <c r="D36" s="1" t="s">
        <v>191</v>
      </c>
      <c r="E36" s="21">
        <v>5552.7</v>
      </c>
      <c r="F36" s="9">
        <v>1394</v>
      </c>
      <c r="G36" s="9">
        <v>8</v>
      </c>
      <c r="H36" s="47">
        <v>44967</v>
      </c>
      <c r="I36" s="11" t="s">
        <v>316</v>
      </c>
    </row>
    <row r="37" spans="1:9" x14ac:dyDescent="0.3">
      <c r="A37" s="8">
        <f>IF(B37&lt;&gt;"",ROWS($B$6:B37),"")</f>
        <v>32</v>
      </c>
      <c r="B37" s="1" t="s">
        <v>167</v>
      </c>
      <c r="C37" s="1" t="s">
        <v>168</v>
      </c>
      <c r="D37" s="1" t="s">
        <v>27</v>
      </c>
      <c r="E37" s="21">
        <v>4831.16</v>
      </c>
      <c r="F37" s="9">
        <v>780</v>
      </c>
      <c r="G37" s="9">
        <v>3</v>
      </c>
      <c r="H37" s="47">
        <v>44932</v>
      </c>
      <c r="I37" s="11" t="s">
        <v>51</v>
      </c>
    </row>
    <row r="38" spans="1:9" x14ac:dyDescent="0.3">
      <c r="A38" s="8">
        <f>IF(B38&lt;&gt;"",ROWS($B$6:B38),"")</f>
        <v>33</v>
      </c>
      <c r="B38" s="1" t="s">
        <v>360</v>
      </c>
      <c r="C38" s="1" t="s">
        <v>361</v>
      </c>
      <c r="D38" s="1" t="s">
        <v>27</v>
      </c>
      <c r="E38" s="21">
        <v>4651.3</v>
      </c>
      <c r="F38" s="9">
        <v>727</v>
      </c>
      <c r="G38" s="9">
        <v>11</v>
      </c>
      <c r="H38" s="47">
        <v>44953</v>
      </c>
      <c r="I38" s="11" t="s">
        <v>232</v>
      </c>
    </row>
    <row r="39" spans="1:9" x14ac:dyDescent="0.3">
      <c r="A39" s="8">
        <f>IF(B39&lt;&gt;"",ROWS($B$6:B39),"")</f>
        <v>34</v>
      </c>
      <c r="B39" s="1" t="s">
        <v>505</v>
      </c>
      <c r="C39" s="1" t="s">
        <v>505</v>
      </c>
      <c r="D39" s="1" t="s">
        <v>254</v>
      </c>
      <c r="E39" s="21">
        <v>4292.1400000000003</v>
      </c>
      <c r="F39" s="9">
        <v>493</v>
      </c>
      <c r="G39" s="9">
        <v>5</v>
      </c>
      <c r="H39" s="47">
        <v>44981</v>
      </c>
      <c r="I39" s="11" t="s">
        <v>506</v>
      </c>
    </row>
    <row r="40" spans="1:9" x14ac:dyDescent="0.3">
      <c r="A40" s="8">
        <f>IF(B40&lt;&gt;"",ROWS($B$6:B40),"")</f>
        <v>35</v>
      </c>
      <c r="B40" s="1" t="s">
        <v>163</v>
      </c>
      <c r="C40" s="1" t="s">
        <v>164</v>
      </c>
      <c r="D40" s="1" t="s">
        <v>27</v>
      </c>
      <c r="E40" s="21">
        <v>4045.89</v>
      </c>
      <c r="F40" s="9">
        <v>682</v>
      </c>
      <c r="G40" s="9">
        <v>6</v>
      </c>
      <c r="H40" s="47">
        <v>44916</v>
      </c>
      <c r="I40" s="11" t="s">
        <v>51</v>
      </c>
    </row>
    <row r="41" spans="1:9" x14ac:dyDescent="0.3">
      <c r="A41" s="8">
        <f>IF(B41&lt;&gt;"",ROWS($B$6:B41),"")</f>
        <v>36</v>
      </c>
      <c r="B41" s="1" t="s">
        <v>481</v>
      </c>
      <c r="C41" s="1" t="s">
        <v>481</v>
      </c>
      <c r="D41" s="1" t="s">
        <v>37</v>
      </c>
      <c r="E41" s="21">
        <v>3983.8</v>
      </c>
      <c r="F41" s="9">
        <v>888</v>
      </c>
      <c r="G41" s="9">
        <v>9</v>
      </c>
      <c r="H41" s="47">
        <v>44951</v>
      </c>
      <c r="I41" s="11" t="s">
        <v>482</v>
      </c>
    </row>
    <row r="42" spans="1:9" x14ac:dyDescent="0.3">
      <c r="A42" s="8">
        <f>IF(B42&lt;&gt;"",ROWS($B$6:B42),"")</f>
        <v>37</v>
      </c>
      <c r="B42" s="1" t="s">
        <v>521</v>
      </c>
      <c r="C42" s="1" t="s">
        <v>522</v>
      </c>
      <c r="D42" s="1" t="s">
        <v>523</v>
      </c>
      <c r="E42" s="21">
        <v>3746.4</v>
      </c>
      <c r="F42" s="9">
        <v>722</v>
      </c>
      <c r="G42" s="9">
        <v>5</v>
      </c>
      <c r="H42" s="47">
        <v>44967</v>
      </c>
      <c r="I42" s="11" t="s">
        <v>332</v>
      </c>
    </row>
    <row r="43" spans="1:9" x14ac:dyDescent="0.3">
      <c r="A43" s="8">
        <f>IF(B43&lt;&gt;"",ROWS($B$6:B43),"")</f>
        <v>38</v>
      </c>
      <c r="B43" s="1" t="s">
        <v>411</v>
      </c>
      <c r="C43" s="1" t="s">
        <v>412</v>
      </c>
      <c r="D43" s="1" t="s">
        <v>27</v>
      </c>
      <c r="E43" s="21">
        <v>3274.29</v>
      </c>
      <c r="F43" s="9">
        <v>715</v>
      </c>
      <c r="G43" s="9">
        <v>1</v>
      </c>
      <c r="H43" s="47">
        <v>44890</v>
      </c>
      <c r="I43" s="11" t="s">
        <v>28</v>
      </c>
    </row>
    <row r="44" spans="1:9" x14ac:dyDescent="0.3">
      <c r="A44" s="8">
        <f>IF(B44&lt;&gt;"",ROWS($B$6:B44),"")</f>
        <v>39</v>
      </c>
      <c r="B44" s="1" t="s">
        <v>462</v>
      </c>
      <c r="C44" s="1" t="s">
        <v>463</v>
      </c>
      <c r="D44" s="1" t="s">
        <v>464</v>
      </c>
      <c r="E44" s="21">
        <v>2890.3000000000006</v>
      </c>
      <c r="F44" s="9">
        <v>522</v>
      </c>
      <c r="G44" s="9">
        <v>3</v>
      </c>
      <c r="H44" s="47">
        <v>44896</v>
      </c>
      <c r="I44" s="11" t="s">
        <v>465</v>
      </c>
    </row>
    <row r="45" spans="1:9" x14ac:dyDescent="0.3">
      <c r="A45" s="8">
        <f>IF(B45&lt;&gt;"",ROWS($B$6:B45),"")</f>
        <v>40</v>
      </c>
      <c r="B45" s="1" t="s">
        <v>415</v>
      </c>
      <c r="C45" s="1" t="s">
        <v>416</v>
      </c>
      <c r="D45" s="1" t="s">
        <v>417</v>
      </c>
      <c r="E45" s="21">
        <v>2553</v>
      </c>
      <c r="F45" s="9">
        <v>552</v>
      </c>
      <c r="G45" s="9">
        <v>4</v>
      </c>
      <c r="H45" s="47">
        <v>44932</v>
      </c>
      <c r="I45" s="11" t="s">
        <v>332</v>
      </c>
    </row>
    <row r="46" spans="1:9" x14ac:dyDescent="0.3">
      <c r="A46" s="8">
        <f>IF(B46&lt;&gt;"",ROWS($B$6:B46),"")</f>
        <v>41</v>
      </c>
      <c r="B46" s="1" t="s">
        <v>24</v>
      </c>
      <c r="C46" s="1" t="s">
        <v>492</v>
      </c>
      <c r="D46" s="1" t="s">
        <v>493</v>
      </c>
      <c r="E46" s="21">
        <v>2478</v>
      </c>
      <c r="F46" s="9">
        <v>495</v>
      </c>
      <c r="G46" s="9">
        <v>4</v>
      </c>
      <c r="H46" s="47">
        <v>44939</v>
      </c>
      <c r="I46" s="11" t="s">
        <v>494</v>
      </c>
    </row>
    <row r="47" spans="1:9" x14ac:dyDescent="0.3">
      <c r="A47" s="8">
        <f>IF(B47&lt;&gt;"",ROWS($B$6:B47),"")</f>
        <v>42</v>
      </c>
      <c r="B47" s="1" t="s">
        <v>362</v>
      </c>
      <c r="C47" s="1" t="s">
        <v>363</v>
      </c>
      <c r="D47" s="1" t="s">
        <v>27</v>
      </c>
      <c r="E47" s="21">
        <v>2456</v>
      </c>
      <c r="F47" s="9">
        <v>358</v>
      </c>
      <c r="G47" s="9">
        <v>2</v>
      </c>
      <c r="H47" s="47">
        <v>44883</v>
      </c>
      <c r="I47" s="11" t="s">
        <v>28</v>
      </c>
    </row>
    <row r="48" spans="1:9" x14ac:dyDescent="0.3">
      <c r="A48" s="8">
        <f>IF(B48&lt;&gt;"",ROWS($B$6:B48),"")</f>
        <v>43</v>
      </c>
      <c r="B48" s="1" t="s">
        <v>499</v>
      </c>
      <c r="C48" s="1" t="s">
        <v>500</v>
      </c>
      <c r="D48" s="1" t="s">
        <v>113</v>
      </c>
      <c r="E48" s="21">
        <v>2398.6999999999998</v>
      </c>
      <c r="F48" s="9">
        <v>481</v>
      </c>
      <c r="G48" s="9">
        <v>21</v>
      </c>
      <c r="H48" s="47">
        <v>44967</v>
      </c>
      <c r="I48" s="11" t="s">
        <v>288</v>
      </c>
    </row>
    <row r="49" spans="1:9" x14ac:dyDescent="0.3">
      <c r="A49" s="8">
        <f>IF(B49&lt;&gt;"",ROWS($B$6:B49),"")</f>
        <v>44</v>
      </c>
      <c r="B49" s="1" t="s">
        <v>552</v>
      </c>
      <c r="C49" s="1" t="s">
        <v>553</v>
      </c>
      <c r="D49" s="1" t="s">
        <v>554</v>
      </c>
      <c r="E49" s="21">
        <v>2261.65</v>
      </c>
      <c r="F49" s="9">
        <v>532</v>
      </c>
      <c r="G49" s="9">
        <v>5</v>
      </c>
      <c r="H49" s="47">
        <v>44981</v>
      </c>
      <c r="I49" s="11" t="s">
        <v>332</v>
      </c>
    </row>
    <row r="50" spans="1:9" x14ac:dyDescent="0.3">
      <c r="A50" s="8">
        <f>IF(B50&lt;&gt;"",ROWS($B$6:B50),"")</f>
        <v>45</v>
      </c>
      <c r="B50" s="1" t="s">
        <v>606</v>
      </c>
      <c r="C50" s="1" t="s">
        <v>606</v>
      </c>
      <c r="D50" s="1" t="s">
        <v>113</v>
      </c>
      <c r="E50" s="21">
        <v>1944.5</v>
      </c>
      <c r="F50" s="9">
        <v>255</v>
      </c>
      <c r="G50" s="9">
        <v>4</v>
      </c>
      <c r="H50" s="47">
        <v>44974</v>
      </c>
      <c r="I50" s="11" t="s">
        <v>465</v>
      </c>
    </row>
    <row r="51" spans="1:9" x14ac:dyDescent="0.3">
      <c r="A51" s="8">
        <f>IF(B51&lt;&gt;"",ROWS($B$6:B51),"")</f>
        <v>46</v>
      </c>
      <c r="B51" s="1" t="s">
        <v>630</v>
      </c>
      <c r="C51" s="1" t="s">
        <v>631</v>
      </c>
      <c r="D51" s="1" t="s">
        <v>585</v>
      </c>
      <c r="E51" s="21">
        <v>1893.8</v>
      </c>
      <c r="F51" s="9">
        <v>499</v>
      </c>
      <c r="G51" s="9">
        <v>4</v>
      </c>
      <c r="H51" s="47">
        <v>44974</v>
      </c>
      <c r="I51" s="11" t="s">
        <v>332</v>
      </c>
    </row>
    <row r="52" spans="1:9" x14ac:dyDescent="0.3">
      <c r="A52" s="8">
        <f>IF(B52&lt;&gt;"",ROWS($B$6:B52),"")</f>
        <v>47</v>
      </c>
      <c r="B52" s="1" t="s">
        <v>555</v>
      </c>
      <c r="C52" s="1" t="s">
        <v>556</v>
      </c>
      <c r="D52" s="1" t="s">
        <v>557</v>
      </c>
      <c r="E52" s="21">
        <v>1773</v>
      </c>
      <c r="F52" s="9">
        <v>415</v>
      </c>
      <c r="G52" s="9">
        <v>2</v>
      </c>
      <c r="H52" s="47">
        <v>44897</v>
      </c>
      <c r="I52" s="11" t="s">
        <v>332</v>
      </c>
    </row>
    <row r="53" spans="1:9" x14ac:dyDescent="0.3">
      <c r="A53" s="8">
        <f>IF(B53&lt;&gt;"",ROWS($B$6:B53),"")</f>
        <v>48</v>
      </c>
      <c r="B53" s="1" t="s">
        <v>539</v>
      </c>
      <c r="C53" s="1" t="s">
        <v>540</v>
      </c>
      <c r="D53" s="1" t="s">
        <v>541</v>
      </c>
      <c r="E53" s="21">
        <v>1752.8</v>
      </c>
      <c r="F53" s="9">
        <v>453</v>
      </c>
      <c r="G53" s="9">
        <v>21</v>
      </c>
      <c r="H53" s="47">
        <v>44981</v>
      </c>
      <c r="I53" s="11" t="s">
        <v>288</v>
      </c>
    </row>
    <row r="54" spans="1:9" x14ac:dyDescent="0.3">
      <c r="A54" s="8">
        <f>IF(B54&lt;&gt;"",ROWS($B$6:B54),"")</f>
        <v>49</v>
      </c>
      <c r="B54" s="1" t="s">
        <v>645</v>
      </c>
      <c r="C54" s="1" t="s">
        <v>646</v>
      </c>
      <c r="D54" s="1" t="s">
        <v>647</v>
      </c>
      <c r="E54" s="21">
        <v>1634.8</v>
      </c>
      <c r="F54" s="9">
        <v>270</v>
      </c>
      <c r="G54" s="9">
        <v>4</v>
      </c>
      <c r="H54" s="47">
        <v>44960</v>
      </c>
      <c r="I54" s="11" t="s">
        <v>332</v>
      </c>
    </row>
    <row r="55" spans="1:9" x14ac:dyDescent="0.3">
      <c r="A55" s="8">
        <f>IF(B55&lt;&gt;"",ROWS($B$6:B55),"")</f>
        <v>50</v>
      </c>
      <c r="B55" s="1" t="s">
        <v>343</v>
      </c>
      <c r="C55" s="1" t="s">
        <v>343</v>
      </c>
      <c r="D55" s="1" t="s">
        <v>37</v>
      </c>
      <c r="E55" s="21">
        <v>1454.9</v>
      </c>
      <c r="F55" s="9">
        <v>204</v>
      </c>
      <c r="G55" s="9">
        <v>2</v>
      </c>
      <c r="H55" s="47">
        <v>44848</v>
      </c>
      <c r="I55" s="11" t="s">
        <v>344</v>
      </c>
    </row>
    <row r="56" spans="1:9" x14ac:dyDescent="0.3">
      <c r="A56" s="8">
        <f>IF(B56&lt;&gt;"",ROWS($B$6:B56),"")</f>
        <v>51</v>
      </c>
      <c r="B56" s="1" t="s">
        <v>681</v>
      </c>
      <c r="C56" s="1" t="s">
        <v>682</v>
      </c>
      <c r="D56" s="1" t="s">
        <v>536</v>
      </c>
      <c r="E56" s="21">
        <v>1330</v>
      </c>
      <c r="F56" s="9">
        <v>380</v>
      </c>
      <c r="G56" s="9">
        <v>1</v>
      </c>
      <c r="H56" s="47">
        <v>44757</v>
      </c>
      <c r="I56" s="11" t="s">
        <v>332</v>
      </c>
    </row>
    <row r="57" spans="1:9" x14ac:dyDescent="0.3">
      <c r="A57" s="8">
        <f>IF(B57&lt;&gt;"",ROWS($B$6:B57),"")</f>
        <v>52</v>
      </c>
      <c r="B57" s="1" t="s">
        <v>181</v>
      </c>
      <c r="C57" s="1" t="s">
        <v>182</v>
      </c>
      <c r="D57" s="1" t="s">
        <v>27</v>
      </c>
      <c r="E57" s="21">
        <v>1191.8599999999999</v>
      </c>
      <c r="F57" s="9">
        <v>220</v>
      </c>
      <c r="G57" s="9">
        <v>1</v>
      </c>
      <c r="H57" s="47">
        <v>44939</v>
      </c>
      <c r="I57" s="11" t="s">
        <v>67</v>
      </c>
    </row>
    <row r="58" spans="1:9" x14ac:dyDescent="0.3">
      <c r="A58" s="8">
        <f>IF(B58&lt;&gt;"",ROWS($B$6:B58),"")</f>
        <v>53</v>
      </c>
      <c r="B58" s="1" t="s">
        <v>432</v>
      </c>
      <c r="C58" s="1" t="s">
        <v>433</v>
      </c>
      <c r="D58" s="1" t="s">
        <v>434</v>
      </c>
      <c r="E58" s="21">
        <v>987</v>
      </c>
      <c r="F58" s="9">
        <v>210</v>
      </c>
      <c r="G58" s="9">
        <v>5</v>
      </c>
      <c r="H58" s="47">
        <v>44855</v>
      </c>
      <c r="I58" s="11" t="s">
        <v>332</v>
      </c>
    </row>
    <row r="59" spans="1:9" x14ac:dyDescent="0.3">
      <c r="A59" s="8">
        <f>IF(B59&lt;&gt;"",ROWS($B$6:B59),"")</f>
        <v>54</v>
      </c>
      <c r="B59" s="1" t="s">
        <v>476</v>
      </c>
      <c r="C59" s="1" t="s">
        <v>477</v>
      </c>
      <c r="D59" s="1" t="s">
        <v>478</v>
      </c>
      <c r="E59" s="21">
        <v>974</v>
      </c>
      <c r="F59" s="9">
        <v>184</v>
      </c>
      <c r="G59" s="9">
        <v>4</v>
      </c>
      <c r="H59" s="47">
        <v>44939</v>
      </c>
      <c r="I59" s="11" t="s">
        <v>332</v>
      </c>
    </row>
    <row r="60" spans="1:9" x14ac:dyDescent="0.3">
      <c r="A60" s="8">
        <f>IF(B60&lt;&gt;"",ROWS($B$6:B60),"")</f>
        <v>55</v>
      </c>
      <c r="B60" s="1" t="s">
        <v>372</v>
      </c>
      <c r="C60" s="1" t="s">
        <v>373</v>
      </c>
      <c r="D60" s="1" t="s">
        <v>374</v>
      </c>
      <c r="E60" s="21">
        <v>893</v>
      </c>
      <c r="F60" s="9">
        <v>208</v>
      </c>
      <c r="G60" s="9">
        <v>1</v>
      </c>
      <c r="H60" s="47">
        <v>44807</v>
      </c>
      <c r="I60" s="11" t="s">
        <v>375</v>
      </c>
    </row>
    <row r="61" spans="1:9" x14ac:dyDescent="0.3">
      <c r="A61" s="8">
        <f>IF(B61&lt;&gt;"",ROWS($B$6:B61),"")</f>
        <v>56</v>
      </c>
      <c r="B61" s="1" t="s">
        <v>475</v>
      </c>
      <c r="C61" s="1" t="s">
        <v>475</v>
      </c>
      <c r="D61" s="1" t="s">
        <v>37</v>
      </c>
      <c r="E61" s="21">
        <v>839.5</v>
      </c>
      <c r="F61" s="9">
        <v>265</v>
      </c>
      <c r="G61" s="9">
        <v>1</v>
      </c>
      <c r="H61" s="47">
        <v>44659</v>
      </c>
      <c r="I61" s="11" t="s">
        <v>67</v>
      </c>
    </row>
    <row r="62" spans="1:9" x14ac:dyDescent="0.3">
      <c r="A62" s="8">
        <f>IF(B62&lt;&gt;"",ROWS($B$6:B62),"")</f>
        <v>57</v>
      </c>
      <c r="B62" s="1" t="s">
        <v>708</v>
      </c>
      <c r="C62" s="1" t="s">
        <v>709</v>
      </c>
      <c r="D62" s="1" t="s">
        <v>64</v>
      </c>
      <c r="E62" s="21">
        <v>837.3</v>
      </c>
      <c r="F62" s="9">
        <v>161</v>
      </c>
      <c r="G62" s="9">
        <v>5</v>
      </c>
      <c r="H62" s="47">
        <v>44974</v>
      </c>
      <c r="I62" s="11" t="s">
        <v>133</v>
      </c>
    </row>
    <row r="63" spans="1:9" x14ac:dyDescent="0.3">
      <c r="A63" s="8">
        <f>IF(B63&lt;&gt;"",ROWS($B$6:B63),"")</f>
        <v>58</v>
      </c>
      <c r="B63" s="1" t="s">
        <v>759</v>
      </c>
      <c r="C63" s="1" t="s">
        <v>759</v>
      </c>
      <c r="D63" s="1" t="s">
        <v>254</v>
      </c>
      <c r="E63" s="21">
        <v>791.42</v>
      </c>
      <c r="F63" s="9">
        <v>99</v>
      </c>
      <c r="G63" s="9">
        <v>3</v>
      </c>
      <c r="H63" s="47">
        <v>44981</v>
      </c>
      <c r="I63" s="11" t="s">
        <v>506</v>
      </c>
    </row>
    <row r="64" spans="1:9" x14ac:dyDescent="0.3">
      <c r="A64" s="8">
        <f>IF(B64&lt;&gt;"",ROWS($B$6:B64),"")</f>
        <v>59</v>
      </c>
      <c r="B64" s="1" t="s">
        <v>760</v>
      </c>
      <c r="C64" s="1" t="s">
        <v>761</v>
      </c>
      <c r="D64" s="1" t="s">
        <v>438</v>
      </c>
      <c r="E64" s="21">
        <v>770</v>
      </c>
      <c r="F64" s="9">
        <v>144</v>
      </c>
      <c r="G64" s="9">
        <v>1</v>
      </c>
      <c r="H64" s="47">
        <v>44971</v>
      </c>
      <c r="I64" s="11" t="s">
        <v>726</v>
      </c>
    </row>
    <row r="65" spans="1:9" x14ac:dyDescent="0.3">
      <c r="A65" s="8">
        <f>IF(B65&lt;&gt;"",ROWS($B$6:B65),"")</f>
        <v>60</v>
      </c>
      <c r="B65" s="1" t="s">
        <v>616</v>
      </c>
      <c r="C65" s="1" t="s">
        <v>616</v>
      </c>
      <c r="D65" s="1" t="s">
        <v>37</v>
      </c>
      <c r="E65" s="21">
        <v>741.97</v>
      </c>
      <c r="F65" s="9">
        <v>228</v>
      </c>
      <c r="G65" s="9">
        <v>1</v>
      </c>
      <c r="H65" s="47">
        <v>44834</v>
      </c>
      <c r="I65" s="11" t="s">
        <v>101</v>
      </c>
    </row>
    <row r="66" spans="1:9" x14ac:dyDescent="0.3">
      <c r="A66" s="8">
        <f>IF(B66&lt;&gt;"",ROWS($B$6:B66),"")</f>
        <v>61</v>
      </c>
      <c r="B66" s="1" t="s">
        <v>527</v>
      </c>
      <c r="C66" s="1" t="s">
        <v>528</v>
      </c>
      <c r="D66" s="1" t="s">
        <v>529</v>
      </c>
      <c r="E66" s="21">
        <v>737.1</v>
      </c>
      <c r="F66" s="9">
        <v>138</v>
      </c>
      <c r="G66" s="9">
        <v>5</v>
      </c>
      <c r="H66" s="47">
        <v>44932</v>
      </c>
      <c r="I66" s="11" t="s">
        <v>465</v>
      </c>
    </row>
    <row r="67" spans="1:9" x14ac:dyDescent="0.3">
      <c r="A67" s="8">
        <f>IF(B67&lt;&gt;"",ROWS($B$6:B67),"")</f>
        <v>62</v>
      </c>
      <c r="B67" s="1" t="s">
        <v>699</v>
      </c>
      <c r="C67" s="1" t="s">
        <v>700</v>
      </c>
      <c r="D67" s="1" t="s">
        <v>27</v>
      </c>
      <c r="E67" s="21">
        <v>702.5</v>
      </c>
      <c r="F67" s="9">
        <v>137</v>
      </c>
      <c r="G67" s="9">
        <v>1</v>
      </c>
      <c r="H67" s="47">
        <v>41950</v>
      </c>
      <c r="I67" s="11" t="s">
        <v>32</v>
      </c>
    </row>
    <row r="68" spans="1:9" x14ac:dyDescent="0.3">
      <c r="A68" s="8">
        <f>IF(B68&lt;&gt;"",ROWS($B$6:B68),"")</f>
        <v>63</v>
      </c>
      <c r="B68" s="1" t="s">
        <v>755</v>
      </c>
      <c r="C68" s="1" t="s">
        <v>756</v>
      </c>
      <c r="D68" s="1" t="s">
        <v>427</v>
      </c>
      <c r="E68" s="21">
        <v>607.45000000000005</v>
      </c>
      <c r="F68" s="9">
        <v>101</v>
      </c>
      <c r="G68" s="9">
        <v>5</v>
      </c>
      <c r="H68" s="47">
        <v>44974</v>
      </c>
      <c r="I68" s="11" t="s">
        <v>316</v>
      </c>
    </row>
    <row r="69" spans="1:9" x14ac:dyDescent="0.3">
      <c r="A69" s="8">
        <f>IF(B69&lt;&gt;"",ROWS($B$6:B69),"")</f>
        <v>64</v>
      </c>
      <c r="B69" s="1" t="s">
        <v>678</v>
      </c>
      <c r="C69" s="1" t="s">
        <v>679</v>
      </c>
      <c r="D69" s="1" t="s">
        <v>680</v>
      </c>
      <c r="E69" s="21">
        <v>567.70000000000005</v>
      </c>
      <c r="F69" s="9">
        <v>112</v>
      </c>
      <c r="G69" s="9">
        <v>3</v>
      </c>
      <c r="H69" s="47">
        <v>44896</v>
      </c>
      <c r="I69" s="11" t="s">
        <v>465</v>
      </c>
    </row>
    <row r="70" spans="1:9" x14ac:dyDescent="0.3">
      <c r="A70" s="8">
        <f>IF(B70&lt;&gt;"",ROWS($B$6:B70),"")</f>
        <v>65</v>
      </c>
      <c r="B70" s="1" t="s">
        <v>795</v>
      </c>
      <c r="C70" s="1" t="s">
        <v>796</v>
      </c>
      <c r="D70" s="1" t="s">
        <v>27</v>
      </c>
      <c r="E70" s="21">
        <v>564</v>
      </c>
      <c r="F70" s="9">
        <v>110</v>
      </c>
      <c r="G70" s="9">
        <v>1</v>
      </c>
      <c r="H70" s="47">
        <v>40382</v>
      </c>
      <c r="I70" s="11" t="s">
        <v>32</v>
      </c>
    </row>
    <row r="71" spans="1:9" x14ac:dyDescent="0.3">
      <c r="A71" s="8">
        <f>IF(B71&lt;&gt;"",ROWS($B$6:B71),"")</f>
        <v>66</v>
      </c>
      <c r="B71" s="1" t="s">
        <v>490</v>
      </c>
      <c r="C71" s="1" t="s">
        <v>491</v>
      </c>
      <c r="D71" s="1" t="s">
        <v>454</v>
      </c>
      <c r="E71" s="21">
        <v>563</v>
      </c>
      <c r="F71" s="9">
        <v>158</v>
      </c>
      <c r="G71" s="9">
        <v>1</v>
      </c>
      <c r="H71" s="47">
        <v>42654</v>
      </c>
      <c r="I71" s="11" t="s">
        <v>375</v>
      </c>
    </row>
    <row r="72" spans="1:9" x14ac:dyDescent="0.3">
      <c r="A72" s="8">
        <f>IF(B72&lt;&gt;"",ROWS($B$6:B72),"")</f>
        <v>67</v>
      </c>
      <c r="B72" s="1" t="s">
        <v>814</v>
      </c>
      <c r="C72" s="1" t="s">
        <v>815</v>
      </c>
      <c r="D72" s="1" t="s">
        <v>27</v>
      </c>
      <c r="E72" s="21">
        <v>468</v>
      </c>
      <c r="F72" s="9">
        <v>117</v>
      </c>
      <c r="G72" s="9">
        <v>1</v>
      </c>
      <c r="H72" s="47">
        <v>44589</v>
      </c>
      <c r="I72" s="11" t="s">
        <v>332</v>
      </c>
    </row>
    <row r="73" spans="1:9" x14ac:dyDescent="0.3">
      <c r="A73" s="8">
        <f>IF(B73&lt;&gt;"",ROWS($B$6:B73),"")</f>
        <v>68</v>
      </c>
      <c r="B73" s="1" t="s">
        <v>397</v>
      </c>
      <c r="C73" s="1" t="s">
        <v>398</v>
      </c>
      <c r="D73" s="1" t="s">
        <v>399</v>
      </c>
      <c r="E73" s="21">
        <v>442</v>
      </c>
      <c r="F73" s="9">
        <v>113</v>
      </c>
      <c r="G73" s="9">
        <v>1</v>
      </c>
      <c r="H73" s="47">
        <v>44716</v>
      </c>
      <c r="I73" s="11" t="s">
        <v>375</v>
      </c>
    </row>
    <row r="74" spans="1:9" x14ac:dyDescent="0.3">
      <c r="A74" s="8">
        <f>IF(B74&lt;&gt;"",ROWS($B$6:B74),"")</f>
        <v>69</v>
      </c>
      <c r="B74" s="1" t="s">
        <v>748</v>
      </c>
      <c r="C74" s="1" t="s">
        <v>748</v>
      </c>
      <c r="D74" s="1" t="s">
        <v>37</v>
      </c>
      <c r="E74" s="21">
        <v>400</v>
      </c>
      <c r="F74" s="9">
        <v>80</v>
      </c>
      <c r="G74" s="9">
        <v>1</v>
      </c>
      <c r="H74" s="47">
        <v>44883</v>
      </c>
      <c r="I74" s="11" t="s">
        <v>272</v>
      </c>
    </row>
    <row r="75" spans="1:9" x14ac:dyDescent="0.3">
      <c r="A75" s="8">
        <f>IF(B75&lt;&gt;"",ROWS($B$6:B75),"")</f>
        <v>70</v>
      </c>
      <c r="B75" s="1" t="s">
        <v>185</v>
      </c>
      <c r="C75" s="1" t="s">
        <v>185</v>
      </c>
      <c r="D75" s="1" t="s">
        <v>27</v>
      </c>
      <c r="E75" s="21">
        <v>366.4</v>
      </c>
      <c r="F75" s="9">
        <v>54</v>
      </c>
      <c r="G75" s="9">
        <v>3</v>
      </c>
      <c r="H75" s="47">
        <v>44939</v>
      </c>
      <c r="I75" s="11" t="s">
        <v>927</v>
      </c>
    </row>
    <row r="76" spans="1:9" x14ac:dyDescent="0.3">
      <c r="A76" s="8">
        <f>IF(B76&lt;&gt;"",ROWS($B$6:B76),"")</f>
        <v>71</v>
      </c>
      <c r="B76" s="1" t="s">
        <v>721</v>
      </c>
      <c r="C76" s="1" t="s">
        <v>722</v>
      </c>
      <c r="D76" s="1" t="s">
        <v>353</v>
      </c>
      <c r="E76" s="21">
        <v>308.7</v>
      </c>
      <c r="F76" s="9">
        <v>83</v>
      </c>
      <c r="G76" s="9">
        <v>4</v>
      </c>
      <c r="H76" s="47">
        <v>44883</v>
      </c>
      <c r="I76" s="11" t="s">
        <v>316</v>
      </c>
    </row>
    <row r="77" spans="1:9" x14ac:dyDescent="0.3">
      <c r="A77" s="8">
        <f>IF(B77&lt;&gt;"",ROWS($B$6:B77),"")</f>
        <v>72</v>
      </c>
      <c r="B77" s="1" t="s">
        <v>371</v>
      </c>
      <c r="C77" s="1" t="s">
        <v>371</v>
      </c>
      <c r="D77" s="1" t="s">
        <v>37</v>
      </c>
      <c r="E77" s="21">
        <v>295.60000000000002</v>
      </c>
      <c r="F77" s="9">
        <v>53</v>
      </c>
      <c r="G77" s="9">
        <v>1</v>
      </c>
      <c r="H77" s="47">
        <v>44911</v>
      </c>
      <c r="I77" s="11" t="s">
        <v>272</v>
      </c>
    </row>
    <row r="78" spans="1:9" x14ac:dyDescent="0.3">
      <c r="A78" s="8">
        <f>IF(B78&lt;&gt;"",ROWS($B$6:B78),"")</f>
        <v>73</v>
      </c>
      <c r="B78" s="1" t="s">
        <v>653</v>
      </c>
      <c r="C78" s="1" t="s">
        <v>654</v>
      </c>
      <c r="D78" s="1" t="s">
        <v>427</v>
      </c>
      <c r="E78" s="21">
        <v>153</v>
      </c>
      <c r="F78" s="9">
        <v>53</v>
      </c>
      <c r="G78" s="9">
        <v>1</v>
      </c>
      <c r="H78" s="47">
        <v>44855</v>
      </c>
      <c r="I78" s="11" t="s">
        <v>67</v>
      </c>
    </row>
    <row r="79" spans="1:9" x14ac:dyDescent="0.3">
      <c r="A79" s="8">
        <f>IF(B79&lt;&gt;"",ROWS($B$6:B79),"")</f>
        <v>74</v>
      </c>
      <c r="B79" s="1" t="s">
        <v>784</v>
      </c>
      <c r="C79" s="1" t="s">
        <v>784</v>
      </c>
      <c r="D79" s="1" t="s">
        <v>27</v>
      </c>
      <c r="E79" s="21">
        <v>125.6</v>
      </c>
      <c r="F79" s="9">
        <v>17</v>
      </c>
      <c r="G79" s="9">
        <v>1</v>
      </c>
      <c r="H79" s="47">
        <v>44734</v>
      </c>
      <c r="I79" s="11" t="s">
        <v>32</v>
      </c>
    </row>
    <row r="80" spans="1:9" x14ac:dyDescent="0.3">
      <c r="A80" s="8">
        <f>IF(B80&lt;&gt;"",ROWS($B$6:B80),"")</f>
        <v>75</v>
      </c>
      <c r="B80" s="1" t="s">
        <v>892</v>
      </c>
      <c r="C80" s="1" t="s">
        <v>893</v>
      </c>
      <c r="D80" s="1" t="s">
        <v>37</v>
      </c>
      <c r="E80" s="21">
        <v>108</v>
      </c>
      <c r="F80" s="9">
        <v>27</v>
      </c>
      <c r="G80" s="9">
        <v>1</v>
      </c>
      <c r="H80" s="47">
        <v>43385</v>
      </c>
      <c r="I80" s="11" t="s">
        <v>67</v>
      </c>
    </row>
    <row r="81" spans="1:9" x14ac:dyDescent="0.3">
      <c r="A81" s="8">
        <f>IF(B81&lt;&gt;"",ROWS($B$6:B81),"")</f>
        <v>76</v>
      </c>
      <c r="B81" s="1" t="s">
        <v>911</v>
      </c>
      <c r="C81" s="1" t="s">
        <v>912</v>
      </c>
      <c r="D81" s="1" t="s">
        <v>113</v>
      </c>
      <c r="E81" s="21">
        <v>90</v>
      </c>
      <c r="F81" s="9">
        <v>20</v>
      </c>
      <c r="G81" s="9">
        <v>1</v>
      </c>
      <c r="H81" s="47">
        <v>43868</v>
      </c>
      <c r="I81" s="11" t="s">
        <v>232</v>
      </c>
    </row>
    <row r="82" spans="1:9" x14ac:dyDescent="0.3">
      <c r="A82" s="8">
        <f>IF(B82&lt;&gt;"",ROWS($B$6:B82),"")</f>
        <v>77</v>
      </c>
      <c r="B82" s="1" t="s">
        <v>655</v>
      </c>
      <c r="C82" s="1" t="s">
        <v>656</v>
      </c>
      <c r="D82" s="1" t="s">
        <v>27</v>
      </c>
      <c r="E82" s="21">
        <v>64</v>
      </c>
      <c r="F82" s="9">
        <v>21</v>
      </c>
      <c r="G82" s="9">
        <v>1</v>
      </c>
      <c r="H82" s="47">
        <v>44400</v>
      </c>
      <c r="I82" s="11" t="s">
        <v>28</v>
      </c>
    </row>
    <row r="83" spans="1:9" x14ac:dyDescent="0.3">
      <c r="A83" s="8">
        <f>IF(B83&lt;&gt;"",ROWS($B$6:B83),"")</f>
        <v>78</v>
      </c>
      <c r="B83" s="1" t="s">
        <v>828</v>
      </c>
      <c r="C83" s="1" t="s">
        <v>829</v>
      </c>
      <c r="D83" s="1" t="s">
        <v>830</v>
      </c>
      <c r="E83" s="21">
        <v>46.5</v>
      </c>
      <c r="F83" s="9">
        <v>9</v>
      </c>
      <c r="G83" s="9">
        <v>1</v>
      </c>
      <c r="H83" s="47">
        <v>44827</v>
      </c>
      <c r="I83" s="11" t="s">
        <v>316</v>
      </c>
    </row>
    <row r="84" spans="1:9" x14ac:dyDescent="0.3">
      <c r="A84" s="8">
        <f>IF(B84&lt;&gt;"",ROWS($B$6:B84),"")</f>
        <v>79</v>
      </c>
      <c r="B84" s="1" t="s">
        <v>617</v>
      </c>
      <c r="C84" s="1" t="s">
        <v>617</v>
      </c>
      <c r="D84" s="1" t="s">
        <v>37</v>
      </c>
      <c r="E84" s="21">
        <v>35</v>
      </c>
      <c r="F84" s="9">
        <v>5</v>
      </c>
      <c r="G84" s="9">
        <v>1</v>
      </c>
      <c r="H84" s="47">
        <v>44890</v>
      </c>
      <c r="I84" s="11" t="s">
        <v>160</v>
      </c>
    </row>
    <row r="85" spans="1:9" x14ac:dyDescent="0.3">
      <c r="A85" s="8">
        <f>IF(B85&lt;&gt;"",ROWS($B$6:B85),"")</f>
        <v>80</v>
      </c>
      <c r="B85" s="1" t="s">
        <v>918</v>
      </c>
      <c r="C85" s="1" t="s">
        <v>919</v>
      </c>
      <c r="D85" s="1" t="s">
        <v>541</v>
      </c>
      <c r="E85" s="21">
        <v>6</v>
      </c>
      <c r="F85" s="9">
        <v>2</v>
      </c>
      <c r="G85" s="9">
        <v>1</v>
      </c>
      <c r="H85" s="47">
        <v>44008</v>
      </c>
      <c r="I85" s="11" t="s">
        <v>101</v>
      </c>
    </row>
    <row r="86" spans="1:9" x14ac:dyDescent="0.3">
      <c r="E86" s="19">
        <f>SUBTOTAL(109,Table3_Vasaris[Pajamos])</f>
        <v>1946085.2899999991</v>
      </c>
      <c r="F86" s="12">
        <f>SUBTOTAL(109,Table3_Vasaris[Žiūrovų skaičius])</f>
        <v>305912</v>
      </c>
    </row>
  </sheetData>
  <pageMargins left="0.75" right="0.75" top="1" bottom="1" header="0.5" footer="0.5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86967-2F9E-4034-9482-E1B780F8CE5D}">
  <dimension ref="A1:I110"/>
  <sheetViews>
    <sheetView zoomScaleNormal="100" workbookViewId="0">
      <selection activeCell="B6" sqref="B6"/>
    </sheetView>
  </sheetViews>
  <sheetFormatPr defaultRowHeight="14.4" x14ac:dyDescent="0.3"/>
  <cols>
    <col min="1" max="1" width="8.33203125" customWidth="1"/>
    <col min="2" max="3" width="45" customWidth="1"/>
    <col min="4" max="7" width="18" customWidth="1"/>
    <col min="8" max="8" width="18" style="45" customWidth="1"/>
    <col min="9" max="9" width="45" customWidth="1"/>
  </cols>
  <sheetData>
    <row r="1" spans="1:9" x14ac:dyDescent="0.3">
      <c r="A1" s="13">
        <f>'2023'!A1</f>
        <v>2023</v>
      </c>
    </row>
    <row r="2" spans="1:9" x14ac:dyDescent="0.3">
      <c r="A2" s="16" t="str">
        <f>'2023'!A2</f>
        <v>Lietuvos kino teatruose rodytų filmų TOP</v>
      </c>
    </row>
    <row r="3" spans="1:9" x14ac:dyDescent="0.3">
      <c r="A3" s="16" t="s">
        <v>14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81</v>
      </c>
      <c r="C6" s="1" t="s">
        <v>81</v>
      </c>
      <c r="D6" s="1" t="s">
        <v>37</v>
      </c>
      <c r="E6" s="21">
        <v>210825.62</v>
      </c>
      <c r="F6" s="9">
        <v>33203</v>
      </c>
      <c r="G6" s="9">
        <v>19</v>
      </c>
      <c r="H6" s="47">
        <v>44988</v>
      </c>
      <c r="I6" s="11" t="s">
        <v>82</v>
      </c>
    </row>
    <row r="7" spans="1:9" x14ac:dyDescent="0.3">
      <c r="A7" s="8">
        <f>IF(B7&lt;&gt;"",ROWS($B$6:B7),"")</f>
        <v>2</v>
      </c>
      <c r="B7" s="1" t="s">
        <v>68</v>
      </c>
      <c r="C7" s="1" t="s">
        <v>69</v>
      </c>
      <c r="D7" s="1" t="s">
        <v>27</v>
      </c>
      <c r="E7" s="21">
        <v>160068.54000000004</v>
      </c>
      <c r="F7" s="9">
        <v>22758</v>
      </c>
      <c r="G7" s="9">
        <v>17</v>
      </c>
      <c r="H7" s="47">
        <v>45009</v>
      </c>
      <c r="I7" s="11" t="s">
        <v>67</v>
      </c>
    </row>
    <row r="8" spans="1:9" x14ac:dyDescent="0.3">
      <c r="A8" s="8">
        <f>IF(B8&lt;&gt;"",ROWS($B$6:B8),"")</f>
        <v>3</v>
      </c>
      <c r="B8" s="1" t="s">
        <v>76</v>
      </c>
      <c r="C8" s="1" t="s">
        <v>76</v>
      </c>
      <c r="D8" s="1" t="s">
        <v>37</v>
      </c>
      <c r="E8" s="21">
        <v>120488.21</v>
      </c>
      <c r="F8" s="9">
        <v>21175</v>
      </c>
      <c r="G8" s="9">
        <v>20</v>
      </c>
      <c r="H8" s="47">
        <v>44974</v>
      </c>
      <c r="I8" s="11" t="s">
        <v>67</v>
      </c>
    </row>
    <row r="9" spans="1:9" x14ac:dyDescent="0.3">
      <c r="A9" s="8">
        <f>IF(B9&lt;&gt;"",ROWS($B$6:B9),"")</f>
        <v>4</v>
      </c>
      <c r="B9" s="1" t="s">
        <v>143</v>
      </c>
      <c r="C9" s="1" t="s">
        <v>928</v>
      </c>
      <c r="D9" s="1" t="s">
        <v>27</v>
      </c>
      <c r="E9" s="21">
        <v>107702.86</v>
      </c>
      <c r="F9" s="9">
        <v>15158</v>
      </c>
      <c r="G9" s="9">
        <v>18</v>
      </c>
      <c r="H9" s="47">
        <v>44995</v>
      </c>
      <c r="I9" s="11" t="s">
        <v>73</v>
      </c>
    </row>
    <row r="10" spans="1:9" x14ac:dyDescent="0.3">
      <c r="A10" s="8">
        <f>IF(B10&lt;&gt;"",ROWS($B$6:B10),"")</f>
        <v>5</v>
      </c>
      <c r="B10" s="1" t="s">
        <v>131</v>
      </c>
      <c r="C10" s="1" t="s">
        <v>132</v>
      </c>
      <c r="D10" s="1" t="s">
        <v>27</v>
      </c>
      <c r="E10" s="21">
        <v>95028.44</v>
      </c>
      <c r="F10" s="9">
        <v>14958</v>
      </c>
      <c r="G10" s="9">
        <v>21</v>
      </c>
      <c r="H10" s="47">
        <v>44981</v>
      </c>
      <c r="I10" s="11" t="s">
        <v>133</v>
      </c>
    </row>
    <row r="11" spans="1:9" x14ac:dyDescent="0.3">
      <c r="A11" s="8">
        <f>IF(B11&lt;&gt;"",ROWS($B$6:B11),"")</f>
        <v>6</v>
      </c>
      <c r="B11" s="1" t="s">
        <v>161</v>
      </c>
      <c r="C11" s="1" t="s">
        <v>162</v>
      </c>
      <c r="D11" s="1" t="s">
        <v>27</v>
      </c>
      <c r="E11" s="21">
        <v>82689.100000000006</v>
      </c>
      <c r="F11" s="9">
        <v>12098</v>
      </c>
      <c r="G11" s="9">
        <v>14</v>
      </c>
      <c r="H11" s="47">
        <v>44988</v>
      </c>
      <c r="I11" s="11" t="s">
        <v>32</v>
      </c>
    </row>
    <row r="12" spans="1:9" x14ac:dyDescent="0.3">
      <c r="A12" s="8">
        <f>IF(B12&lt;&gt;"",ROWS($B$6:B12),"")</f>
        <v>7</v>
      </c>
      <c r="B12" s="1" t="s">
        <v>62</v>
      </c>
      <c r="C12" s="1" t="s">
        <v>63</v>
      </c>
      <c r="D12" s="1" t="s">
        <v>64</v>
      </c>
      <c r="E12" s="21">
        <v>71250</v>
      </c>
      <c r="F12" s="9">
        <v>13826</v>
      </c>
      <c r="G12" s="9">
        <v>12</v>
      </c>
      <c r="H12" s="47">
        <v>44960</v>
      </c>
      <c r="I12" s="11" t="s">
        <v>32</v>
      </c>
    </row>
    <row r="13" spans="1:9" x14ac:dyDescent="0.3">
      <c r="A13" s="8">
        <f>IF(B13&lt;&gt;"",ROWS($B$6:B13),"")</f>
        <v>8</v>
      </c>
      <c r="B13" s="1" t="s">
        <v>39</v>
      </c>
      <c r="C13" s="1" t="s">
        <v>40</v>
      </c>
      <c r="D13" s="1" t="s">
        <v>41</v>
      </c>
      <c r="E13" s="21">
        <v>52007.69</v>
      </c>
      <c r="F13" s="9">
        <v>9463</v>
      </c>
      <c r="G13" s="9">
        <v>12</v>
      </c>
      <c r="H13" s="47">
        <v>44916</v>
      </c>
      <c r="I13" s="11" t="s">
        <v>35</v>
      </c>
    </row>
    <row r="14" spans="1:9" x14ac:dyDescent="0.3">
      <c r="A14" s="8">
        <f>IF(B14&lt;&gt;"",ROWS($B$6:B14),"")</f>
        <v>9</v>
      </c>
      <c r="B14" s="1" t="s">
        <v>196</v>
      </c>
      <c r="C14" s="1" t="s">
        <v>197</v>
      </c>
      <c r="D14" s="1" t="s">
        <v>113</v>
      </c>
      <c r="E14" s="21">
        <v>46820.72</v>
      </c>
      <c r="F14" s="9">
        <v>8384</v>
      </c>
      <c r="G14" s="9">
        <v>16</v>
      </c>
      <c r="H14" s="47">
        <v>45002</v>
      </c>
      <c r="I14" s="11" t="s">
        <v>67</v>
      </c>
    </row>
    <row r="15" spans="1:9" x14ac:dyDescent="0.3">
      <c r="A15" s="8">
        <f>IF(B15&lt;&gt;"",ROWS($B$6:B15),"")</f>
        <v>10</v>
      </c>
      <c r="B15" s="1" t="s">
        <v>25</v>
      </c>
      <c r="C15" s="1" t="s">
        <v>26</v>
      </c>
      <c r="D15" s="1" t="s">
        <v>27</v>
      </c>
      <c r="E15" s="21">
        <v>45073.94</v>
      </c>
      <c r="F15" s="9">
        <v>6107</v>
      </c>
      <c r="G15" s="9">
        <v>11</v>
      </c>
      <c r="H15" s="47">
        <v>44911</v>
      </c>
      <c r="I15" s="11" t="s">
        <v>28</v>
      </c>
    </row>
    <row r="16" spans="1:9" x14ac:dyDescent="0.3">
      <c r="A16" s="8">
        <f>IF(B16&lt;&gt;"",ROWS($B$6:B16),"")</f>
        <v>11</v>
      </c>
      <c r="B16" s="1" t="s">
        <v>179</v>
      </c>
      <c r="C16" s="1" t="s">
        <v>180</v>
      </c>
      <c r="D16" s="1" t="s">
        <v>64</v>
      </c>
      <c r="E16" s="21">
        <v>44597.71</v>
      </c>
      <c r="F16" s="9">
        <v>9281</v>
      </c>
      <c r="G16" s="9">
        <v>18</v>
      </c>
      <c r="H16" s="47">
        <v>44981</v>
      </c>
      <c r="I16" s="11" t="s">
        <v>119</v>
      </c>
    </row>
    <row r="17" spans="1:9" x14ac:dyDescent="0.3">
      <c r="A17" s="8">
        <f>IF(B17&lt;&gt;"",ROWS($B$6:B17),"")</f>
        <v>12</v>
      </c>
      <c r="B17" s="1" t="s">
        <v>224</v>
      </c>
      <c r="C17" s="1" t="s">
        <v>225</v>
      </c>
      <c r="D17" s="1" t="s">
        <v>27</v>
      </c>
      <c r="E17" s="21">
        <v>42165.47</v>
      </c>
      <c r="F17" s="9">
        <v>6743</v>
      </c>
      <c r="G17" s="9">
        <v>15</v>
      </c>
      <c r="H17" s="47">
        <v>45002</v>
      </c>
      <c r="I17" s="11" t="s">
        <v>32</v>
      </c>
    </row>
    <row r="18" spans="1:9" x14ac:dyDescent="0.3">
      <c r="A18" s="8">
        <f>IF(B18&lt;&gt;"",ROWS($B$6:B18),"")</f>
        <v>13</v>
      </c>
      <c r="B18" s="1" t="s">
        <v>273</v>
      </c>
      <c r="C18" s="1" t="s">
        <v>274</v>
      </c>
      <c r="D18" s="1" t="s">
        <v>27</v>
      </c>
      <c r="E18" s="21">
        <v>30168.27</v>
      </c>
      <c r="F18" s="9">
        <v>4420</v>
      </c>
      <c r="G18" s="9">
        <v>16</v>
      </c>
      <c r="H18" s="47">
        <v>44995</v>
      </c>
      <c r="I18" s="11" t="s">
        <v>275</v>
      </c>
    </row>
    <row r="19" spans="1:9" x14ac:dyDescent="0.3">
      <c r="A19" s="8">
        <f>IF(B19&lt;&gt;"",ROWS($B$6:B19),"")</f>
        <v>14</v>
      </c>
      <c r="B19" s="1" t="s">
        <v>219</v>
      </c>
      <c r="C19" s="1" t="s">
        <v>220</v>
      </c>
      <c r="D19" s="1" t="s">
        <v>221</v>
      </c>
      <c r="E19" s="21">
        <v>27690.79</v>
      </c>
      <c r="F19" s="9">
        <v>2999</v>
      </c>
      <c r="G19" s="9">
        <v>1</v>
      </c>
      <c r="H19" s="47">
        <v>45012</v>
      </c>
      <c r="I19" s="11" t="s">
        <v>101</v>
      </c>
    </row>
    <row r="20" spans="1:9" x14ac:dyDescent="0.3">
      <c r="A20" s="8">
        <f>IF(B20&lt;&gt;"",ROWS($B$6:B20),"")</f>
        <v>15</v>
      </c>
      <c r="B20" s="1" t="s">
        <v>214</v>
      </c>
      <c r="C20" s="1" t="s">
        <v>215</v>
      </c>
      <c r="D20" s="1" t="s">
        <v>27</v>
      </c>
      <c r="E20" s="21">
        <v>27568.31</v>
      </c>
      <c r="F20" s="9">
        <v>4431</v>
      </c>
      <c r="G20" s="9">
        <v>8</v>
      </c>
      <c r="H20" s="47">
        <v>44981</v>
      </c>
      <c r="I20" s="11" t="s">
        <v>51</v>
      </c>
    </row>
    <row r="21" spans="1:9" x14ac:dyDescent="0.3">
      <c r="A21" s="8">
        <f>IF(B21&lt;&gt;"",ROWS($B$6:B21),"")</f>
        <v>16</v>
      </c>
      <c r="B21" s="1" t="s">
        <v>291</v>
      </c>
      <c r="C21" s="1" t="s">
        <v>292</v>
      </c>
      <c r="D21" s="1" t="s">
        <v>280</v>
      </c>
      <c r="E21" s="21">
        <v>26107</v>
      </c>
      <c r="F21" s="9">
        <v>5541</v>
      </c>
      <c r="G21" s="9">
        <v>18</v>
      </c>
      <c r="H21" s="47">
        <v>44988</v>
      </c>
      <c r="I21" s="11" t="s">
        <v>160</v>
      </c>
    </row>
    <row r="22" spans="1:9" x14ac:dyDescent="0.3">
      <c r="A22" s="8">
        <f>IF(B22&lt;&gt;"",ROWS($B$6:B22),"")</f>
        <v>17</v>
      </c>
      <c r="B22" s="1" t="s">
        <v>120</v>
      </c>
      <c r="C22" s="1" t="s">
        <v>121</v>
      </c>
      <c r="D22" s="1" t="s">
        <v>27</v>
      </c>
      <c r="E22" s="21">
        <v>23686.04</v>
      </c>
      <c r="F22" s="9">
        <v>3666</v>
      </c>
      <c r="G22" s="9">
        <v>18</v>
      </c>
      <c r="H22" s="47">
        <v>44974</v>
      </c>
      <c r="I22" s="11" t="s">
        <v>929</v>
      </c>
    </row>
    <row r="23" spans="1:9" x14ac:dyDescent="0.3">
      <c r="A23" s="8">
        <f>IF(B23&lt;&gt;"",ROWS($B$6:B23),"")</f>
        <v>18</v>
      </c>
      <c r="B23" s="1" t="s">
        <v>134</v>
      </c>
      <c r="C23" s="1" t="s">
        <v>135</v>
      </c>
      <c r="D23" s="1" t="s">
        <v>27</v>
      </c>
      <c r="E23" s="21">
        <v>22852.23</v>
      </c>
      <c r="F23" s="9">
        <v>3645</v>
      </c>
      <c r="G23" s="9">
        <v>21</v>
      </c>
      <c r="H23" s="47">
        <v>44967</v>
      </c>
      <c r="I23" s="11" t="s">
        <v>101</v>
      </c>
    </row>
    <row r="24" spans="1:9" x14ac:dyDescent="0.3">
      <c r="A24" s="8">
        <f>IF(B24&lt;&gt;"",ROWS($B$6:B24),"")</f>
        <v>19</v>
      </c>
      <c r="B24" s="1" t="s">
        <v>77</v>
      </c>
      <c r="C24" s="1" t="s">
        <v>77</v>
      </c>
      <c r="D24" s="1" t="s">
        <v>37</v>
      </c>
      <c r="E24" s="21">
        <v>20396.88</v>
      </c>
      <c r="F24" s="9">
        <v>4084</v>
      </c>
      <c r="G24" s="9">
        <v>6</v>
      </c>
      <c r="H24" s="47">
        <v>44960</v>
      </c>
      <c r="I24" s="11" t="s">
        <v>78</v>
      </c>
    </row>
    <row r="25" spans="1:9" x14ac:dyDescent="0.3">
      <c r="A25" s="8">
        <f>IF(B25&lt;&gt;"",ROWS($B$6:B25),"")</f>
        <v>20</v>
      </c>
      <c r="B25" s="1" t="s">
        <v>250</v>
      </c>
      <c r="C25" s="1" t="s">
        <v>251</v>
      </c>
      <c r="D25" s="1" t="s">
        <v>27</v>
      </c>
      <c r="E25" s="21">
        <v>18084.5</v>
      </c>
      <c r="F25" s="9">
        <v>2589</v>
      </c>
      <c r="G25" s="9">
        <v>13</v>
      </c>
      <c r="H25" s="47">
        <v>44981</v>
      </c>
      <c r="I25" s="11" t="s">
        <v>930</v>
      </c>
    </row>
    <row r="26" spans="1:9" x14ac:dyDescent="0.3">
      <c r="A26" s="8">
        <f>IF(B26&lt;&gt;"",ROWS($B$6:B26),"")</f>
        <v>21</v>
      </c>
      <c r="B26" s="1" t="s">
        <v>283</v>
      </c>
      <c r="C26" s="1" t="s">
        <v>284</v>
      </c>
      <c r="D26" s="1" t="s">
        <v>285</v>
      </c>
      <c r="E26" s="21">
        <v>14992.699999999999</v>
      </c>
      <c r="F26" s="9">
        <v>1368.5</v>
      </c>
      <c r="G26" s="9">
        <v>1</v>
      </c>
      <c r="H26" s="47">
        <v>45012</v>
      </c>
      <c r="I26" s="11" t="s">
        <v>101</v>
      </c>
    </row>
    <row r="27" spans="1:9" x14ac:dyDescent="0.3">
      <c r="A27" s="8">
        <f>IF(B27&lt;&gt;"",ROWS($B$6:B27),"")</f>
        <v>22</v>
      </c>
      <c r="B27" s="1" t="s">
        <v>36</v>
      </c>
      <c r="C27" s="1" t="s">
        <v>36</v>
      </c>
      <c r="D27" s="1" t="s">
        <v>37</v>
      </c>
      <c r="E27" s="21">
        <v>11877.05</v>
      </c>
      <c r="F27" s="9">
        <v>1708</v>
      </c>
      <c r="G27" s="9">
        <v>5</v>
      </c>
      <c r="H27" s="47">
        <v>44925</v>
      </c>
      <c r="I27" s="11" t="s">
        <v>38</v>
      </c>
    </row>
    <row r="28" spans="1:9" x14ac:dyDescent="0.3">
      <c r="A28" s="8">
        <f>IF(B28&lt;&gt;"",ROWS($B$6:B28),"")</f>
        <v>23</v>
      </c>
      <c r="B28" s="1" t="s">
        <v>317</v>
      </c>
      <c r="C28" s="1" t="s">
        <v>318</v>
      </c>
      <c r="D28" s="1" t="s">
        <v>27</v>
      </c>
      <c r="E28" s="21">
        <v>9850</v>
      </c>
      <c r="F28" s="9">
        <v>1457</v>
      </c>
      <c r="G28" s="9">
        <v>9</v>
      </c>
      <c r="H28" s="47">
        <v>44981</v>
      </c>
      <c r="I28" s="11" t="s">
        <v>160</v>
      </c>
    </row>
    <row r="29" spans="1:9" x14ac:dyDescent="0.3">
      <c r="A29" s="8">
        <f>IF(B29&lt;&gt;"",ROWS($B$6:B29),"")</f>
        <v>24</v>
      </c>
      <c r="B29" s="1" t="s">
        <v>148</v>
      </c>
      <c r="C29" s="1" t="s">
        <v>149</v>
      </c>
      <c r="D29" s="1" t="s">
        <v>150</v>
      </c>
      <c r="E29" s="21">
        <v>9257.84</v>
      </c>
      <c r="F29" s="9">
        <v>1405</v>
      </c>
      <c r="G29" s="9">
        <v>3</v>
      </c>
      <c r="H29" s="47">
        <v>44953</v>
      </c>
      <c r="I29" s="11" t="s">
        <v>67</v>
      </c>
    </row>
    <row r="30" spans="1:9" x14ac:dyDescent="0.3">
      <c r="A30" s="8">
        <f>IF(B30&lt;&gt;"",ROWS($B$6:B30),"")</f>
        <v>25</v>
      </c>
      <c r="B30" s="1" t="s">
        <v>386</v>
      </c>
      <c r="C30" s="1" t="s">
        <v>387</v>
      </c>
      <c r="D30" s="1" t="s">
        <v>388</v>
      </c>
      <c r="E30" s="21">
        <v>8746</v>
      </c>
      <c r="F30" s="9">
        <v>1599</v>
      </c>
      <c r="G30" s="9">
        <v>16</v>
      </c>
      <c r="H30" s="47">
        <v>45009</v>
      </c>
      <c r="I30" s="11" t="s">
        <v>51</v>
      </c>
    </row>
    <row r="31" spans="1:9" x14ac:dyDescent="0.3">
      <c r="A31" s="8">
        <f>IF(B31&lt;&gt;"",ROWS($B$6:B31),"")</f>
        <v>26</v>
      </c>
      <c r="B31" s="1" t="s">
        <v>364</v>
      </c>
      <c r="C31" s="1" t="s">
        <v>365</v>
      </c>
      <c r="D31" s="1" t="s">
        <v>27</v>
      </c>
      <c r="E31" s="21">
        <v>8386.7000000000044</v>
      </c>
      <c r="F31" s="9">
        <v>1251</v>
      </c>
      <c r="G31" s="9">
        <v>6</v>
      </c>
      <c r="H31" s="47">
        <v>44678</v>
      </c>
      <c r="I31" s="11" t="s">
        <v>119</v>
      </c>
    </row>
    <row r="32" spans="1:9" x14ac:dyDescent="0.3">
      <c r="A32" s="8">
        <f>IF(B32&lt;&gt;"",ROWS($B$6:B32),"")</f>
        <v>27</v>
      </c>
      <c r="B32" s="1" t="s">
        <v>114</v>
      </c>
      <c r="C32" s="1" t="s">
        <v>115</v>
      </c>
      <c r="D32" s="1" t="s">
        <v>27</v>
      </c>
      <c r="E32" s="21">
        <v>8217.1200000000008</v>
      </c>
      <c r="F32" s="9">
        <v>1176</v>
      </c>
      <c r="G32" s="9">
        <v>6</v>
      </c>
      <c r="H32" s="47">
        <v>44967</v>
      </c>
      <c r="I32" s="11" t="s">
        <v>32</v>
      </c>
    </row>
    <row r="33" spans="1:9" x14ac:dyDescent="0.3">
      <c r="A33" s="8">
        <f>IF(B33&lt;&gt;"",ROWS($B$6:B33),"")</f>
        <v>28</v>
      </c>
      <c r="B33" s="1" t="s">
        <v>468</v>
      </c>
      <c r="C33" s="1" t="s">
        <v>468</v>
      </c>
      <c r="D33" s="1" t="s">
        <v>469</v>
      </c>
      <c r="E33" s="21">
        <v>6883.4400000000005</v>
      </c>
      <c r="F33" s="9">
        <v>1240</v>
      </c>
      <c r="G33" s="9">
        <v>23</v>
      </c>
      <c r="H33" s="47">
        <v>45012</v>
      </c>
      <c r="I33" s="11" t="s">
        <v>101</v>
      </c>
    </row>
    <row r="34" spans="1:9" x14ac:dyDescent="0.3">
      <c r="A34" s="8">
        <f>IF(B34&lt;&gt;"",ROWS($B$6:B34),"")</f>
        <v>29</v>
      </c>
      <c r="B34" s="1" t="s">
        <v>192</v>
      </c>
      <c r="C34" s="1" t="s">
        <v>193</v>
      </c>
      <c r="D34" s="1" t="s">
        <v>72</v>
      </c>
      <c r="E34" s="21">
        <v>6663.37</v>
      </c>
      <c r="F34" s="9">
        <v>957</v>
      </c>
      <c r="G34" s="9">
        <v>14</v>
      </c>
      <c r="H34" s="47">
        <v>45016</v>
      </c>
      <c r="I34" s="11" t="s">
        <v>73</v>
      </c>
    </row>
    <row r="35" spans="1:9" x14ac:dyDescent="0.3">
      <c r="A35" s="8">
        <f>IF(B35&lt;&gt;"",ROWS($B$6:B35),"")</f>
        <v>30</v>
      </c>
      <c r="B35" s="1" t="s">
        <v>255</v>
      </c>
      <c r="C35" s="1" t="s">
        <v>256</v>
      </c>
      <c r="D35" s="1" t="s">
        <v>257</v>
      </c>
      <c r="E35" s="21">
        <v>6158.9</v>
      </c>
      <c r="F35" s="9">
        <v>1050</v>
      </c>
      <c r="G35" s="9">
        <v>8</v>
      </c>
      <c r="H35" s="47">
        <v>44960</v>
      </c>
      <c r="I35" s="11" t="s">
        <v>28</v>
      </c>
    </row>
    <row r="36" spans="1:9" x14ac:dyDescent="0.3">
      <c r="A36" s="8">
        <f>IF(B36&lt;&gt;"",ROWS($B$6:B36),"")</f>
        <v>31</v>
      </c>
      <c r="B36" s="1" t="s">
        <v>116</v>
      </c>
      <c r="C36" s="1" t="s">
        <v>117</v>
      </c>
      <c r="D36" s="1" t="s">
        <v>118</v>
      </c>
      <c r="E36" s="21">
        <v>5406.18</v>
      </c>
      <c r="F36" s="9">
        <v>1116</v>
      </c>
      <c r="G36" s="9">
        <v>4</v>
      </c>
      <c r="H36" s="47">
        <v>44925</v>
      </c>
      <c r="I36" s="11" t="s">
        <v>119</v>
      </c>
    </row>
    <row r="37" spans="1:9" x14ac:dyDescent="0.3">
      <c r="A37" s="8">
        <f>IF(B37&lt;&gt;"",ROWS($B$6:B37),"")</f>
        <v>32</v>
      </c>
      <c r="B37" s="1" t="s">
        <v>266</v>
      </c>
      <c r="C37" s="1">
        <v>65</v>
      </c>
      <c r="D37" s="1" t="s">
        <v>27</v>
      </c>
      <c r="E37" s="21">
        <v>5392.83</v>
      </c>
      <c r="F37" s="9">
        <v>841</v>
      </c>
      <c r="G37" s="9">
        <v>13</v>
      </c>
      <c r="H37" s="47">
        <v>45016</v>
      </c>
      <c r="I37" s="11" t="s">
        <v>51</v>
      </c>
    </row>
    <row r="38" spans="1:9" x14ac:dyDescent="0.3">
      <c r="A38" s="8">
        <f>IF(B38&lt;&gt;"",ROWS($B$6:B38),"")</f>
        <v>33</v>
      </c>
      <c r="B38" s="1" t="s">
        <v>372</v>
      </c>
      <c r="C38" s="1" t="s">
        <v>373</v>
      </c>
      <c r="D38" s="1" t="s">
        <v>374</v>
      </c>
      <c r="E38" s="21">
        <v>4532</v>
      </c>
      <c r="F38" s="9">
        <v>1124</v>
      </c>
      <c r="G38" s="9" t="s">
        <v>589</v>
      </c>
      <c r="H38" s="47">
        <v>44807</v>
      </c>
      <c r="I38" s="11" t="s">
        <v>375</v>
      </c>
    </row>
    <row r="39" spans="1:9" x14ac:dyDescent="0.3">
      <c r="A39" s="8">
        <f>IF(B39&lt;&gt;"",ROWS($B$6:B39),"")</f>
        <v>34</v>
      </c>
      <c r="B39" s="1" t="s">
        <v>389</v>
      </c>
      <c r="C39" s="1" t="s">
        <v>390</v>
      </c>
      <c r="D39" s="1" t="s">
        <v>31</v>
      </c>
      <c r="E39" s="21">
        <v>4493.33</v>
      </c>
      <c r="F39" s="9">
        <v>840</v>
      </c>
      <c r="G39" s="9" t="s">
        <v>589</v>
      </c>
      <c r="H39" s="47">
        <v>45012</v>
      </c>
      <c r="I39" s="11" t="s">
        <v>101</v>
      </c>
    </row>
    <row r="40" spans="1:9" x14ac:dyDescent="0.3">
      <c r="A40" s="8">
        <f>IF(B40&lt;&gt;"",ROWS($B$6:B40),"")</f>
        <v>35</v>
      </c>
      <c r="B40" s="1" t="s">
        <v>151</v>
      </c>
      <c r="C40" s="1" t="s">
        <v>152</v>
      </c>
      <c r="D40" s="1" t="s">
        <v>27</v>
      </c>
      <c r="E40" s="21">
        <v>4386.5</v>
      </c>
      <c r="F40" s="9">
        <v>789</v>
      </c>
      <c r="G40" s="9">
        <v>4</v>
      </c>
      <c r="H40" s="47">
        <v>44946</v>
      </c>
      <c r="I40" s="11" t="s">
        <v>926</v>
      </c>
    </row>
    <row r="41" spans="1:9" x14ac:dyDescent="0.3">
      <c r="A41" s="8">
        <f>IF(B41&lt;&gt;"",ROWS($B$6:B41),"")</f>
        <v>36</v>
      </c>
      <c r="B41" s="1" t="s">
        <v>400</v>
      </c>
      <c r="C41" s="1" t="s">
        <v>401</v>
      </c>
      <c r="D41" s="1" t="s">
        <v>402</v>
      </c>
      <c r="E41" s="21">
        <v>4332.8999999999978</v>
      </c>
      <c r="F41" s="9">
        <v>891</v>
      </c>
      <c r="G41" s="9">
        <v>1</v>
      </c>
      <c r="H41" s="47">
        <v>45012</v>
      </c>
      <c r="I41" s="11" t="s">
        <v>101</v>
      </c>
    </row>
    <row r="42" spans="1:9" x14ac:dyDescent="0.3">
      <c r="A42" s="8">
        <f>IF(B42&lt;&gt;"",ROWS($B$6:B42),"")</f>
        <v>37</v>
      </c>
      <c r="B42" s="1" t="s">
        <v>524</v>
      </c>
      <c r="C42" s="1" t="s">
        <v>525</v>
      </c>
      <c r="D42" s="1" t="s">
        <v>526</v>
      </c>
      <c r="E42" s="21">
        <v>3648.6</v>
      </c>
      <c r="F42" s="9">
        <v>829</v>
      </c>
      <c r="G42" s="9">
        <v>5</v>
      </c>
      <c r="H42" s="47">
        <v>44988</v>
      </c>
      <c r="I42" s="11" t="s">
        <v>332</v>
      </c>
    </row>
    <row r="43" spans="1:9" x14ac:dyDescent="0.3">
      <c r="A43" s="8">
        <f>IF(B43&lt;&gt;"",ROWS($B$6:B43),"")</f>
        <v>38</v>
      </c>
      <c r="B43" s="1" t="s">
        <v>378</v>
      </c>
      <c r="C43" s="1" t="s">
        <v>379</v>
      </c>
      <c r="D43" s="1" t="s">
        <v>380</v>
      </c>
      <c r="E43" s="21">
        <v>3560.03</v>
      </c>
      <c r="F43" s="9">
        <v>790</v>
      </c>
      <c r="G43" s="9" t="s">
        <v>589</v>
      </c>
      <c r="H43" s="47">
        <v>45012</v>
      </c>
      <c r="I43" s="11" t="s">
        <v>101</v>
      </c>
    </row>
    <row r="44" spans="1:9" x14ac:dyDescent="0.3">
      <c r="A44" s="8">
        <f>IF(B44&lt;&gt;"",ROWS($B$6:B44),"")</f>
        <v>39</v>
      </c>
      <c r="B44" s="1" t="s">
        <v>245</v>
      </c>
      <c r="C44" s="1" t="s">
        <v>246</v>
      </c>
      <c r="D44" s="1" t="s">
        <v>191</v>
      </c>
      <c r="E44" s="21">
        <v>3317.4700000000003</v>
      </c>
      <c r="F44" s="9">
        <v>692</v>
      </c>
      <c r="G44" s="9">
        <v>13</v>
      </c>
      <c r="H44" s="47">
        <v>45016</v>
      </c>
      <c r="I44" s="11" t="s">
        <v>247</v>
      </c>
    </row>
    <row r="45" spans="1:9" x14ac:dyDescent="0.3">
      <c r="A45" s="8">
        <f>IF(B45&lt;&gt;"",ROWS($B$6:B45),"")</f>
        <v>40</v>
      </c>
      <c r="B45" s="1" t="s">
        <v>475</v>
      </c>
      <c r="C45" s="1" t="s">
        <v>475</v>
      </c>
      <c r="D45" s="1" t="s">
        <v>37</v>
      </c>
      <c r="E45" s="21">
        <v>1904</v>
      </c>
      <c r="F45" s="9">
        <v>545</v>
      </c>
      <c r="G45" s="9">
        <v>1</v>
      </c>
      <c r="H45" s="47">
        <v>44659</v>
      </c>
      <c r="I45" s="11" t="s">
        <v>67</v>
      </c>
    </row>
    <row r="46" spans="1:9" x14ac:dyDescent="0.3">
      <c r="A46" s="8">
        <f>IF(B46&lt;&gt;"",ROWS($B$6:B46),"")</f>
        <v>41</v>
      </c>
      <c r="B46" s="1" t="s">
        <v>634</v>
      </c>
      <c r="C46" s="1" t="s">
        <v>635</v>
      </c>
      <c r="D46" s="1" t="s">
        <v>140</v>
      </c>
      <c r="E46" s="21">
        <v>1827.07</v>
      </c>
      <c r="F46" s="9">
        <v>297</v>
      </c>
      <c r="G46" s="9">
        <v>9</v>
      </c>
      <c r="H46" s="47">
        <v>44995</v>
      </c>
      <c r="I46" s="11" t="s">
        <v>119</v>
      </c>
    </row>
    <row r="47" spans="1:9" x14ac:dyDescent="0.3">
      <c r="A47" s="8">
        <f>IF(B47&lt;&gt;"",ROWS($B$6:B47),"")</f>
        <v>42</v>
      </c>
      <c r="B47" s="1" t="s">
        <v>539</v>
      </c>
      <c r="C47" s="1" t="s">
        <v>540</v>
      </c>
      <c r="D47" s="1" t="s">
        <v>541</v>
      </c>
      <c r="E47" s="21">
        <v>1799.2000000000003</v>
      </c>
      <c r="F47" s="9">
        <v>369</v>
      </c>
      <c r="G47" s="9">
        <v>3</v>
      </c>
      <c r="H47" s="47">
        <v>44981</v>
      </c>
      <c r="I47" s="11" t="s">
        <v>288</v>
      </c>
    </row>
    <row r="48" spans="1:9" x14ac:dyDescent="0.3">
      <c r="A48" s="8">
        <f>IF(B48&lt;&gt;"",ROWS($B$6:B48),"")</f>
        <v>43</v>
      </c>
      <c r="B48" s="1" t="s">
        <v>228</v>
      </c>
      <c r="C48" s="1" t="s">
        <v>229</v>
      </c>
      <c r="D48" s="1" t="s">
        <v>113</v>
      </c>
      <c r="E48" s="21">
        <v>1634.7</v>
      </c>
      <c r="F48" s="9">
        <v>283</v>
      </c>
      <c r="G48" s="9">
        <v>1</v>
      </c>
      <c r="H48" s="47">
        <v>44932</v>
      </c>
      <c r="I48" s="11" t="s">
        <v>119</v>
      </c>
    </row>
    <row r="49" spans="1:9" x14ac:dyDescent="0.3">
      <c r="A49" s="8">
        <f>IF(B49&lt;&gt;"",ROWS($B$6:B49),"")</f>
        <v>44</v>
      </c>
      <c r="B49" s="1" t="s">
        <v>163</v>
      </c>
      <c r="C49" s="1" t="s">
        <v>164</v>
      </c>
      <c r="D49" s="1" t="s">
        <v>27</v>
      </c>
      <c r="E49" s="21">
        <v>1589</v>
      </c>
      <c r="F49" s="9">
        <v>321</v>
      </c>
      <c r="G49" s="9">
        <v>2</v>
      </c>
      <c r="H49" s="47">
        <v>44916</v>
      </c>
      <c r="I49" s="11" t="s">
        <v>51</v>
      </c>
    </row>
    <row r="50" spans="1:9" x14ac:dyDescent="0.3">
      <c r="A50" s="8">
        <f>IF(B50&lt;&gt;"",ROWS($B$6:B50),"")</f>
        <v>45</v>
      </c>
      <c r="B50" s="1" t="s">
        <v>313</v>
      </c>
      <c r="C50" s="1" t="s">
        <v>314</v>
      </c>
      <c r="D50" s="1" t="s">
        <v>315</v>
      </c>
      <c r="E50" s="21">
        <v>1543.3</v>
      </c>
      <c r="F50" s="9">
        <v>255</v>
      </c>
      <c r="G50" s="9">
        <v>3</v>
      </c>
      <c r="H50" s="47">
        <v>44939</v>
      </c>
      <c r="I50" s="11" t="s">
        <v>316</v>
      </c>
    </row>
    <row r="51" spans="1:9" x14ac:dyDescent="0.3">
      <c r="A51" s="8">
        <f>IF(B51&lt;&gt;"",ROWS($B$6:B51),"")</f>
        <v>46</v>
      </c>
      <c r="B51" s="1" t="s">
        <v>677</v>
      </c>
      <c r="C51" s="1" t="s">
        <v>677</v>
      </c>
      <c r="D51" s="1" t="s">
        <v>526</v>
      </c>
      <c r="E51" s="21">
        <v>1375.1999999999998</v>
      </c>
      <c r="F51" s="9">
        <v>272</v>
      </c>
      <c r="G51" s="9">
        <v>2</v>
      </c>
      <c r="H51" s="47">
        <v>44988</v>
      </c>
      <c r="I51" s="11" t="s">
        <v>332</v>
      </c>
    </row>
    <row r="52" spans="1:9" x14ac:dyDescent="0.3">
      <c r="A52" s="8">
        <f>IF(B52&lt;&gt;"",ROWS($B$6:B52),"")</f>
        <v>47</v>
      </c>
      <c r="B52" s="1" t="s">
        <v>931</v>
      </c>
      <c r="C52" s="1" t="s">
        <v>684</v>
      </c>
      <c r="D52" s="1" t="s">
        <v>37</v>
      </c>
      <c r="E52" s="21">
        <v>1183.9901204819325</v>
      </c>
      <c r="F52" s="9">
        <v>418</v>
      </c>
      <c r="G52" s="9">
        <v>2</v>
      </c>
      <c r="H52" s="47">
        <v>41544</v>
      </c>
      <c r="I52" s="11" t="s">
        <v>685</v>
      </c>
    </row>
    <row r="53" spans="1:9" x14ac:dyDescent="0.3">
      <c r="A53" s="8">
        <f>IF(B53&lt;&gt;"",ROWS($B$6:B53),"")</f>
        <v>48</v>
      </c>
      <c r="B53" s="1" t="s">
        <v>499</v>
      </c>
      <c r="C53" s="1" t="s">
        <v>500</v>
      </c>
      <c r="D53" s="1" t="s">
        <v>113</v>
      </c>
      <c r="E53" s="21">
        <v>1063.3</v>
      </c>
      <c r="F53" s="9">
        <v>188</v>
      </c>
      <c r="G53" s="9">
        <v>4</v>
      </c>
      <c r="H53" s="47">
        <v>44967</v>
      </c>
      <c r="I53" s="11" t="s">
        <v>288</v>
      </c>
    </row>
    <row r="54" spans="1:9" x14ac:dyDescent="0.3">
      <c r="A54" s="8">
        <f>IF(B54&lt;&gt;"",ROWS($B$6:B54),"")</f>
        <v>49</v>
      </c>
      <c r="B54" s="1" t="s">
        <v>339</v>
      </c>
      <c r="C54" s="1" t="s">
        <v>340</v>
      </c>
      <c r="D54" s="1" t="s">
        <v>140</v>
      </c>
      <c r="E54" s="21">
        <v>968.55</v>
      </c>
      <c r="F54" s="9">
        <v>206</v>
      </c>
      <c r="G54" s="9">
        <v>2</v>
      </c>
      <c r="H54" s="47">
        <v>44974</v>
      </c>
      <c r="I54" s="11" t="s">
        <v>67</v>
      </c>
    </row>
    <row r="55" spans="1:9" x14ac:dyDescent="0.3">
      <c r="A55" s="8">
        <f>IF(B55&lt;&gt;"",ROWS($B$6:B55),"")</f>
        <v>50</v>
      </c>
      <c r="B55" s="1" t="s">
        <v>397</v>
      </c>
      <c r="C55" s="1" t="s">
        <v>398</v>
      </c>
      <c r="D55" s="1" t="s">
        <v>399</v>
      </c>
      <c r="E55" s="21">
        <v>945</v>
      </c>
      <c r="F55" s="9">
        <v>212</v>
      </c>
      <c r="G55" s="9">
        <v>1</v>
      </c>
      <c r="H55" s="47">
        <v>44716</v>
      </c>
      <c r="I55" s="11" t="s">
        <v>375</v>
      </c>
    </row>
    <row r="56" spans="1:9" x14ac:dyDescent="0.3">
      <c r="A56" s="8">
        <f>IF(B56&lt;&gt;"",ROWS($B$6:B56),"")</f>
        <v>51</v>
      </c>
      <c r="B56" s="1" t="s">
        <v>620</v>
      </c>
      <c r="C56" s="1" t="s">
        <v>621</v>
      </c>
      <c r="D56" s="1" t="s">
        <v>622</v>
      </c>
      <c r="E56" s="21">
        <v>932.76</v>
      </c>
      <c r="F56" s="9">
        <v>188</v>
      </c>
      <c r="G56" s="9" t="s">
        <v>589</v>
      </c>
      <c r="H56" s="47">
        <v>45012</v>
      </c>
      <c r="I56" s="11" t="s">
        <v>101</v>
      </c>
    </row>
    <row r="57" spans="1:9" x14ac:dyDescent="0.3">
      <c r="A57" s="8">
        <f>IF(B57&lt;&gt;"",ROWS($B$6:B57),"")</f>
        <v>52</v>
      </c>
      <c r="B57" s="1" t="s">
        <v>552</v>
      </c>
      <c r="C57" s="1" t="s">
        <v>553</v>
      </c>
      <c r="D57" s="1" t="s">
        <v>554</v>
      </c>
      <c r="E57" s="21">
        <v>903</v>
      </c>
      <c r="F57" s="9">
        <v>173</v>
      </c>
      <c r="G57" s="9">
        <v>2</v>
      </c>
      <c r="H57" s="47">
        <v>44981</v>
      </c>
      <c r="I57" s="11" t="s">
        <v>332</v>
      </c>
    </row>
    <row r="58" spans="1:9" x14ac:dyDescent="0.3">
      <c r="A58" s="8">
        <f>IF(B58&lt;&gt;"",ROWS($B$6:B58),"")</f>
        <v>53</v>
      </c>
      <c r="B58" s="1" t="s">
        <v>735</v>
      </c>
      <c r="C58" s="1" t="s">
        <v>736</v>
      </c>
      <c r="D58" s="1" t="s">
        <v>27</v>
      </c>
      <c r="E58" s="21">
        <v>796</v>
      </c>
      <c r="F58" s="9">
        <v>148</v>
      </c>
      <c r="G58" s="9">
        <v>1</v>
      </c>
      <c r="H58" s="47">
        <v>43560</v>
      </c>
      <c r="I58" s="11" t="s">
        <v>101</v>
      </c>
    </row>
    <row r="59" spans="1:9" x14ac:dyDescent="0.3">
      <c r="A59" s="8">
        <f>IF(B59&lt;&gt;"",ROWS($B$6:B59),"")</f>
        <v>54</v>
      </c>
      <c r="B59" s="1" t="s">
        <v>590</v>
      </c>
      <c r="C59" s="1" t="s">
        <v>591</v>
      </c>
      <c r="D59" s="1" t="s">
        <v>113</v>
      </c>
      <c r="E59" s="21">
        <v>784.18</v>
      </c>
      <c r="F59" s="9">
        <v>121</v>
      </c>
      <c r="G59" s="9">
        <v>12</v>
      </c>
      <c r="H59" s="47">
        <v>45016</v>
      </c>
      <c r="I59" s="11" t="s">
        <v>232</v>
      </c>
    </row>
    <row r="60" spans="1:9" x14ac:dyDescent="0.3">
      <c r="A60" s="8">
        <f>IF(B60&lt;&gt;"",ROWS($B$6:B60),"")</f>
        <v>55</v>
      </c>
      <c r="B60" s="1" t="s">
        <v>189</v>
      </c>
      <c r="C60" s="1" t="s">
        <v>190</v>
      </c>
      <c r="D60" s="1" t="s">
        <v>191</v>
      </c>
      <c r="E60" s="21">
        <v>689</v>
      </c>
      <c r="F60" s="9">
        <v>146</v>
      </c>
      <c r="G60" s="9">
        <v>4</v>
      </c>
      <c r="H60" s="47">
        <v>44939</v>
      </c>
      <c r="I60" s="11" t="s">
        <v>160</v>
      </c>
    </row>
    <row r="61" spans="1:9" x14ac:dyDescent="0.3">
      <c r="A61" s="8">
        <f>IF(B61&lt;&gt;"",ROWS($B$6:B61),"")</f>
        <v>56</v>
      </c>
      <c r="B61" s="1" t="s">
        <v>774</v>
      </c>
      <c r="C61" s="1" t="s">
        <v>775</v>
      </c>
      <c r="D61" s="1" t="s">
        <v>585</v>
      </c>
      <c r="E61" s="21">
        <v>661</v>
      </c>
      <c r="F61" s="9">
        <v>209</v>
      </c>
      <c r="G61" s="9">
        <v>1</v>
      </c>
      <c r="H61" s="47">
        <v>44707</v>
      </c>
      <c r="I61" s="11" t="s">
        <v>375</v>
      </c>
    </row>
    <row r="62" spans="1:9" x14ac:dyDescent="0.3">
      <c r="A62" s="8">
        <f>IF(B62&lt;&gt;"",ROWS($B$6:B62),"")</f>
        <v>57</v>
      </c>
      <c r="B62" s="1" t="s">
        <v>343</v>
      </c>
      <c r="C62" s="1" t="s">
        <v>343</v>
      </c>
      <c r="D62" s="1" t="s">
        <v>37</v>
      </c>
      <c r="E62" s="21">
        <v>615.5</v>
      </c>
      <c r="F62" s="9">
        <v>91</v>
      </c>
      <c r="G62" s="9">
        <v>1</v>
      </c>
      <c r="H62" s="47">
        <v>44848</v>
      </c>
      <c r="I62" s="11" t="s">
        <v>344</v>
      </c>
    </row>
    <row r="63" spans="1:9" x14ac:dyDescent="0.3">
      <c r="A63" s="8">
        <f>IF(B63&lt;&gt;"",ROWS($B$6:B63),"")</f>
        <v>58</v>
      </c>
      <c r="B63" s="1" t="s">
        <v>281</v>
      </c>
      <c r="C63" s="1" t="s">
        <v>282</v>
      </c>
      <c r="D63" s="1" t="s">
        <v>27</v>
      </c>
      <c r="E63" s="21">
        <v>604.5</v>
      </c>
      <c r="F63" s="9">
        <v>109</v>
      </c>
      <c r="G63" s="9">
        <v>1</v>
      </c>
      <c r="H63" s="47">
        <v>44953</v>
      </c>
      <c r="I63" s="11" t="s">
        <v>67</v>
      </c>
    </row>
    <row r="64" spans="1:9" x14ac:dyDescent="0.3">
      <c r="A64" s="8">
        <f>IF(B64&lt;&gt;"",ROWS($B$6:B64),"")</f>
        <v>59</v>
      </c>
      <c r="B64" s="1" t="s">
        <v>784</v>
      </c>
      <c r="C64" s="1" t="s">
        <v>784</v>
      </c>
      <c r="D64" s="1" t="s">
        <v>27</v>
      </c>
      <c r="E64" s="21">
        <v>505.5</v>
      </c>
      <c r="F64" s="9">
        <v>93</v>
      </c>
      <c r="G64" s="9">
        <v>1</v>
      </c>
      <c r="H64" s="47">
        <v>44734</v>
      </c>
      <c r="I64" s="11" t="s">
        <v>32</v>
      </c>
    </row>
    <row r="65" spans="1:9" x14ac:dyDescent="0.3">
      <c r="A65" s="8">
        <f>IF(B65&lt;&gt;"",ROWS($B$6:B65),"")</f>
        <v>60</v>
      </c>
      <c r="B65" s="1" t="s">
        <v>810</v>
      </c>
      <c r="C65" s="1" t="s">
        <v>811</v>
      </c>
      <c r="D65" s="1" t="s">
        <v>27</v>
      </c>
      <c r="E65" s="21">
        <v>480.76</v>
      </c>
      <c r="F65" s="9">
        <v>69</v>
      </c>
      <c r="G65" s="9">
        <v>2</v>
      </c>
      <c r="H65" s="47">
        <v>44708</v>
      </c>
      <c r="I65" s="11" t="s">
        <v>73</v>
      </c>
    </row>
    <row r="66" spans="1:9" x14ac:dyDescent="0.3">
      <c r="A66" s="8">
        <f>IF(B66&lt;&gt;"",ROWS($B$6:B66),"")</f>
        <v>61</v>
      </c>
      <c r="B66" s="1" t="s">
        <v>727</v>
      </c>
      <c r="C66" s="1" t="s">
        <v>728</v>
      </c>
      <c r="D66" s="1" t="s">
        <v>729</v>
      </c>
      <c r="E66" s="21">
        <v>476</v>
      </c>
      <c r="F66" s="9">
        <v>107</v>
      </c>
      <c r="G66" s="9">
        <v>1</v>
      </c>
      <c r="H66" s="47">
        <v>42988</v>
      </c>
      <c r="I66" s="11" t="s">
        <v>375</v>
      </c>
    </row>
    <row r="67" spans="1:9" x14ac:dyDescent="0.3">
      <c r="A67" s="8">
        <f>IF(B67&lt;&gt;"",ROWS($B$6:B67),"")</f>
        <v>62</v>
      </c>
      <c r="B67" s="1" t="s">
        <v>699</v>
      </c>
      <c r="C67" s="1" t="s">
        <v>700</v>
      </c>
      <c r="D67" s="1" t="s">
        <v>27</v>
      </c>
      <c r="E67" s="21">
        <v>475</v>
      </c>
      <c r="F67" s="9">
        <v>92</v>
      </c>
      <c r="G67" s="9">
        <v>1</v>
      </c>
      <c r="H67" s="47">
        <v>41950</v>
      </c>
      <c r="I67" s="11" t="s">
        <v>32</v>
      </c>
    </row>
    <row r="68" spans="1:9" x14ac:dyDescent="0.3">
      <c r="A68" s="8">
        <f>IF(B68&lt;&gt;"",ROWS($B$6:B68),"")</f>
        <v>63</v>
      </c>
      <c r="B68" s="1" t="s">
        <v>819</v>
      </c>
      <c r="C68" s="1" t="s">
        <v>820</v>
      </c>
      <c r="D68" s="1" t="s">
        <v>821</v>
      </c>
      <c r="E68" s="21">
        <v>464</v>
      </c>
      <c r="F68" s="9">
        <v>116</v>
      </c>
      <c r="G68" s="9">
        <v>1</v>
      </c>
      <c r="H68" s="47">
        <v>44805</v>
      </c>
      <c r="I68" s="11" t="s">
        <v>375</v>
      </c>
    </row>
    <row r="69" spans="1:9" x14ac:dyDescent="0.3">
      <c r="A69" s="8">
        <f>IF(B69&lt;&gt;"",ROWS($B$6:B69),"")</f>
        <v>64</v>
      </c>
      <c r="B69" s="1" t="s">
        <v>745</v>
      </c>
      <c r="C69" s="1" t="s">
        <v>746</v>
      </c>
      <c r="D69" s="1" t="s">
        <v>747</v>
      </c>
      <c r="E69" s="21">
        <v>458.5</v>
      </c>
      <c r="F69" s="9">
        <v>103</v>
      </c>
      <c r="G69" s="9" t="s">
        <v>589</v>
      </c>
      <c r="H69" s="47">
        <v>45012</v>
      </c>
      <c r="I69" s="11" t="s">
        <v>101</v>
      </c>
    </row>
    <row r="70" spans="1:9" x14ac:dyDescent="0.3">
      <c r="A70" s="8">
        <f>IF(B70&lt;&gt;"",ROWS($B$6:B70),"")</f>
        <v>65</v>
      </c>
      <c r="B70" s="1" t="s">
        <v>167</v>
      </c>
      <c r="C70" s="1" t="s">
        <v>168</v>
      </c>
      <c r="D70" s="1" t="s">
        <v>27</v>
      </c>
      <c r="E70" s="21">
        <v>433.5</v>
      </c>
      <c r="F70" s="9">
        <v>79</v>
      </c>
      <c r="G70" s="9">
        <v>1</v>
      </c>
      <c r="H70" s="47">
        <v>44932</v>
      </c>
      <c r="I70" s="11" t="s">
        <v>51</v>
      </c>
    </row>
    <row r="71" spans="1:9" x14ac:dyDescent="0.3">
      <c r="A71" s="8">
        <f>IF(B71&lt;&gt;"",ROWS($B$6:B71),"")</f>
        <v>66</v>
      </c>
      <c r="B71" s="1" t="s">
        <v>297</v>
      </c>
      <c r="C71" s="1" t="s">
        <v>297</v>
      </c>
      <c r="D71" s="1" t="s">
        <v>37</v>
      </c>
      <c r="E71" s="21">
        <v>402.2</v>
      </c>
      <c r="F71" s="9">
        <v>82</v>
      </c>
      <c r="G71" s="9">
        <v>2</v>
      </c>
      <c r="H71" s="47">
        <v>44953</v>
      </c>
      <c r="I71" s="11" t="s">
        <v>298</v>
      </c>
    </row>
    <row r="72" spans="1:9" x14ac:dyDescent="0.3">
      <c r="A72" s="8">
        <f>IF(B72&lt;&gt;"",ROWS($B$6:B72),"")</f>
        <v>67</v>
      </c>
      <c r="B72" s="1" t="s">
        <v>841</v>
      </c>
      <c r="C72" s="1" t="s">
        <v>842</v>
      </c>
      <c r="D72" s="1" t="s">
        <v>27</v>
      </c>
      <c r="E72" s="21">
        <v>390</v>
      </c>
      <c r="F72" s="9">
        <v>121</v>
      </c>
      <c r="G72" s="9">
        <v>1</v>
      </c>
      <c r="H72" s="47">
        <v>44323</v>
      </c>
      <c r="I72" s="11" t="s">
        <v>28</v>
      </c>
    </row>
    <row r="73" spans="1:9" x14ac:dyDescent="0.3">
      <c r="A73" s="8">
        <f>IF(B73&lt;&gt;"",ROWS($B$6:B73),"")</f>
        <v>68</v>
      </c>
      <c r="B73" s="1" t="s">
        <v>371</v>
      </c>
      <c r="C73" s="1" t="s">
        <v>371</v>
      </c>
      <c r="D73" s="1" t="s">
        <v>37</v>
      </c>
      <c r="E73" s="21">
        <v>366.2</v>
      </c>
      <c r="F73" s="9">
        <v>131</v>
      </c>
      <c r="G73" s="9">
        <v>3</v>
      </c>
      <c r="H73" s="47">
        <v>44911</v>
      </c>
      <c r="I73" s="11" t="s">
        <v>272</v>
      </c>
    </row>
    <row r="74" spans="1:9" x14ac:dyDescent="0.3">
      <c r="A74" s="8">
        <f>IF(B74&lt;&gt;"",ROWS($B$6:B74),"")</f>
        <v>69</v>
      </c>
      <c r="B74" s="1" t="s">
        <v>655</v>
      </c>
      <c r="C74" s="1" t="s">
        <v>656</v>
      </c>
      <c r="D74" s="1" t="s">
        <v>27</v>
      </c>
      <c r="E74" s="21">
        <v>360.87</v>
      </c>
      <c r="F74" s="9">
        <v>118</v>
      </c>
      <c r="G74" s="9">
        <v>1</v>
      </c>
      <c r="H74" s="47">
        <v>44400</v>
      </c>
      <c r="I74" s="11" t="s">
        <v>28</v>
      </c>
    </row>
    <row r="75" spans="1:9" x14ac:dyDescent="0.3">
      <c r="A75" s="8">
        <f>IF(B75&lt;&gt;"",ROWS($B$6:B75),"")</f>
        <v>70</v>
      </c>
      <c r="B75" s="1" t="s">
        <v>793</v>
      </c>
      <c r="C75" s="1" t="s">
        <v>794</v>
      </c>
      <c r="D75" s="1" t="s">
        <v>27</v>
      </c>
      <c r="E75" s="21">
        <v>352.4</v>
      </c>
      <c r="F75" s="9">
        <v>68</v>
      </c>
      <c r="G75" s="9" t="s">
        <v>589</v>
      </c>
      <c r="H75" s="47">
        <v>45012</v>
      </c>
      <c r="I75" s="11" t="s">
        <v>101</v>
      </c>
    </row>
    <row r="76" spans="1:9" x14ac:dyDescent="0.3">
      <c r="A76" s="8">
        <f>IF(B76&lt;&gt;"",ROWS($B$6:B76),"")</f>
        <v>71</v>
      </c>
      <c r="B76" s="1" t="s">
        <v>675</v>
      </c>
      <c r="C76" s="1" t="s">
        <v>676</v>
      </c>
      <c r="D76" s="1" t="s">
        <v>113</v>
      </c>
      <c r="E76" s="21">
        <v>333.63</v>
      </c>
      <c r="F76" s="9">
        <v>80</v>
      </c>
      <c r="G76" s="9" t="s">
        <v>589</v>
      </c>
      <c r="H76" s="47">
        <v>45012</v>
      </c>
      <c r="I76" s="11" t="s">
        <v>101</v>
      </c>
    </row>
    <row r="77" spans="1:9" x14ac:dyDescent="0.3">
      <c r="A77" s="8">
        <f>IF(B77&lt;&gt;"",ROWS($B$6:B77),"")</f>
        <v>72</v>
      </c>
      <c r="B77" s="1" t="s">
        <v>781</v>
      </c>
      <c r="C77" s="1" t="s">
        <v>782</v>
      </c>
      <c r="D77" s="1" t="s">
        <v>783</v>
      </c>
      <c r="E77" s="21">
        <v>315.89999999999998</v>
      </c>
      <c r="F77" s="9">
        <v>62</v>
      </c>
      <c r="G77" s="9">
        <v>2</v>
      </c>
      <c r="H77" s="47">
        <v>44897</v>
      </c>
      <c r="I77" s="11" t="s">
        <v>465</v>
      </c>
    </row>
    <row r="78" spans="1:9" x14ac:dyDescent="0.3">
      <c r="A78" s="8">
        <f>IF(B78&lt;&gt;"",ROWS($B$6:B78),"")</f>
        <v>73</v>
      </c>
      <c r="B78" s="1" t="s">
        <v>737</v>
      </c>
      <c r="C78" s="1" t="s">
        <v>738</v>
      </c>
      <c r="D78" s="1" t="s">
        <v>113</v>
      </c>
      <c r="E78" s="21">
        <v>306.5</v>
      </c>
      <c r="F78" s="9">
        <v>78</v>
      </c>
      <c r="G78" s="9" t="s">
        <v>589</v>
      </c>
      <c r="H78" s="47">
        <v>45012</v>
      </c>
      <c r="I78" s="11" t="s">
        <v>101</v>
      </c>
    </row>
    <row r="79" spans="1:9" x14ac:dyDescent="0.3">
      <c r="A79" s="8">
        <f>IF(B79&lt;&gt;"",ROWS($B$6:B79),"")</f>
        <v>74</v>
      </c>
      <c r="B79" s="1" t="s">
        <v>236</v>
      </c>
      <c r="C79" s="1" t="s">
        <v>237</v>
      </c>
      <c r="D79" s="1" t="s">
        <v>31</v>
      </c>
      <c r="E79" s="21">
        <v>302.67</v>
      </c>
      <c r="F79" s="9">
        <v>43</v>
      </c>
      <c r="G79" s="9">
        <v>5</v>
      </c>
      <c r="H79" s="47">
        <v>44967</v>
      </c>
      <c r="I79" s="11" t="s">
        <v>67</v>
      </c>
    </row>
    <row r="80" spans="1:9" x14ac:dyDescent="0.3">
      <c r="A80" s="8">
        <f>IF(B80&lt;&gt;"",ROWS($B$6:B80),"")</f>
        <v>75</v>
      </c>
      <c r="B80" s="1" t="s">
        <v>932</v>
      </c>
      <c r="C80" s="1" t="s">
        <v>733</v>
      </c>
      <c r="D80" s="1" t="s">
        <v>734</v>
      </c>
      <c r="E80" s="21">
        <v>296.2</v>
      </c>
      <c r="F80" s="9">
        <v>66</v>
      </c>
      <c r="G80" s="9" t="s">
        <v>589</v>
      </c>
      <c r="H80" s="47">
        <v>45012</v>
      </c>
      <c r="I80" s="11" t="s">
        <v>101</v>
      </c>
    </row>
    <row r="81" spans="1:9" x14ac:dyDescent="0.3">
      <c r="A81" s="8">
        <f>IF(B81&lt;&gt;"",ROWS($B$6:B81),"")</f>
        <v>76</v>
      </c>
      <c r="B81" s="1" t="s">
        <v>854</v>
      </c>
      <c r="C81" s="1" t="s">
        <v>855</v>
      </c>
      <c r="D81" s="1" t="s">
        <v>856</v>
      </c>
      <c r="E81" s="21">
        <v>263.25</v>
      </c>
      <c r="F81" s="9">
        <v>52</v>
      </c>
      <c r="G81" s="9">
        <v>5</v>
      </c>
      <c r="H81" s="47">
        <v>44988</v>
      </c>
      <c r="I81" s="11" t="s">
        <v>133</v>
      </c>
    </row>
    <row r="82" spans="1:9" x14ac:dyDescent="0.3">
      <c r="A82" s="8">
        <f>IF(B82&lt;&gt;"",ROWS($B$6:B82),"")</f>
        <v>77</v>
      </c>
      <c r="B82" s="1" t="s">
        <v>708</v>
      </c>
      <c r="C82" s="1" t="s">
        <v>709</v>
      </c>
      <c r="D82" s="1" t="s">
        <v>64</v>
      </c>
      <c r="E82" s="21">
        <v>245.7</v>
      </c>
      <c r="F82" s="9">
        <v>46</v>
      </c>
      <c r="G82" s="9">
        <v>2</v>
      </c>
      <c r="H82" s="47">
        <v>44974</v>
      </c>
      <c r="I82" s="11" t="s">
        <v>133</v>
      </c>
    </row>
    <row r="83" spans="1:9" x14ac:dyDescent="0.3">
      <c r="A83" s="8">
        <f>IF(B83&lt;&gt;"",ROWS($B$6:B83),"")</f>
        <v>78</v>
      </c>
      <c r="B83" s="1" t="s">
        <v>863</v>
      </c>
      <c r="C83" s="1" t="s">
        <v>864</v>
      </c>
      <c r="D83" s="1" t="s">
        <v>113</v>
      </c>
      <c r="E83" s="21">
        <v>226.8</v>
      </c>
      <c r="F83" s="9">
        <v>40</v>
      </c>
      <c r="G83" s="9">
        <v>1</v>
      </c>
      <c r="H83" s="47">
        <v>44393</v>
      </c>
      <c r="I83" s="11" t="s">
        <v>332</v>
      </c>
    </row>
    <row r="84" spans="1:9" x14ac:dyDescent="0.3">
      <c r="A84" s="8">
        <f>IF(B84&lt;&gt;"",ROWS($B$6:B84),"")</f>
        <v>79</v>
      </c>
      <c r="B84" s="1" t="s">
        <v>616</v>
      </c>
      <c r="C84" s="1" t="s">
        <v>616</v>
      </c>
      <c r="D84" s="1" t="s">
        <v>37</v>
      </c>
      <c r="E84" s="21">
        <v>224.42</v>
      </c>
      <c r="F84" s="9">
        <v>83</v>
      </c>
      <c r="G84" s="9">
        <v>2</v>
      </c>
      <c r="H84" s="47">
        <v>44834</v>
      </c>
      <c r="I84" s="11" t="s">
        <v>101</v>
      </c>
    </row>
    <row r="85" spans="1:9" x14ac:dyDescent="0.3">
      <c r="A85" s="8">
        <f>IF(B85&lt;&gt;"",ROWS($B$6:B85),"")</f>
        <v>80</v>
      </c>
      <c r="B85" s="1" t="s">
        <v>479</v>
      </c>
      <c r="C85" s="1" t="s">
        <v>480</v>
      </c>
      <c r="D85" s="1" t="s">
        <v>191</v>
      </c>
      <c r="E85" s="21">
        <v>209.1</v>
      </c>
      <c r="F85" s="9">
        <v>31</v>
      </c>
      <c r="G85" s="9">
        <v>2</v>
      </c>
      <c r="H85" s="47">
        <v>44967</v>
      </c>
      <c r="I85" s="11" t="s">
        <v>316</v>
      </c>
    </row>
    <row r="86" spans="1:9" x14ac:dyDescent="0.3">
      <c r="A86" s="8">
        <f>IF(B86&lt;&gt;"",ROWS($B$6:B86),"")</f>
        <v>81</v>
      </c>
      <c r="B86" s="1" t="s">
        <v>865</v>
      </c>
      <c r="C86" s="1" t="s">
        <v>866</v>
      </c>
      <c r="D86" s="1" t="s">
        <v>254</v>
      </c>
      <c r="E86" s="21">
        <v>201.76</v>
      </c>
      <c r="F86" s="9">
        <v>38</v>
      </c>
      <c r="G86" s="9">
        <v>1</v>
      </c>
      <c r="H86" s="47">
        <v>44533</v>
      </c>
      <c r="I86" s="11" t="s">
        <v>332</v>
      </c>
    </row>
    <row r="87" spans="1:9" x14ac:dyDescent="0.3">
      <c r="A87" s="8">
        <f>IF(B87&lt;&gt;"",ROWS($B$6:B87),"")</f>
        <v>82</v>
      </c>
      <c r="B87" s="1" t="s">
        <v>606</v>
      </c>
      <c r="C87" s="1" t="s">
        <v>606</v>
      </c>
      <c r="D87" s="1" t="s">
        <v>113</v>
      </c>
      <c r="E87" s="21">
        <v>197.5</v>
      </c>
      <c r="F87" s="9">
        <v>34</v>
      </c>
      <c r="G87" s="9">
        <v>1</v>
      </c>
      <c r="H87" s="47">
        <v>44974</v>
      </c>
      <c r="I87" s="11" t="s">
        <v>465</v>
      </c>
    </row>
    <row r="88" spans="1:9" x14ac:dyDescent="0.3">
      <c r="A88" s="8">
        <f>IF(B88&lt;&gt;"",ROWS($B$6:B88),"")</f>
        <v>83</v>
      </c>
      <c r="B88" s="1" t="s">
        <v>710</v>
      </c>
      <c r="C88" s="1" t="s">
        <v>711</v>
      </c>
      <c r="D88" s="1" t="s">
        <v>712</v>
      </c>
      <c r="E88" s="21">
        <v>189.95</v>
      </c>
      <c r="F88" s="9">
        <v>41</v>
      </c>
      <c r="G88" s="9">
        <v>2</v>
      </c>
      <c r="H88" s="47">
        <v>44694</v>
      </c>
      <c r="I88" s="11" t="s">
        <v>316</v>
      </c>
    </row>
    <row r="89" spans="1:9" x14ac:dyDescent="0.3">
      <c r="A89" s="8">
        <f>IF(B89&lt;&gt;"",ROWS($B$6:B89),"")</f>
        <v>84</v>
      </c>
      <c r="B89" s="1" t="s">
        <v>755</v>
      </c>
      <c r="C89" s="1" t="s">
        <v>756</v>
      </c>
      <c r="D89" s="1" t="s">
        <v>427</v>
      </c>
      <c r="E89" s="21">
        <v>188</v>
      </c>
      <c r="F89" s="9">
        <v>43</v>
      </c>
      <c r="G89" s="9">
        <v>5</v>
      </c>
      <c r="H89" s="47">
        <v>44974</v>
      </c>
      <c r="I89" s="11" t="s">
        <v>316</v>
      </c>
    </row>
    <row r="90" spans="1:9" x14ac:dyDescent="0.3">
      <c r="A90" s="8">
        <f>IF(B90&lt;&gt;"",ROWS($B$6:B90),"")</f>
        <v>85</v>
      </c>
      <c r="B90" s="1" t="s">
        <v>362</v>
      </c>
      <c r="C90" s="1" t="s">
        <v>363</v>
      </c>
      <c r="D90" s="1" t="s">
        <v>27</v>
      </c>
      <c r="E90" s="21">
        <v>177.9</v>
      </c>
      <c r="F90" s="9">
        <v>25</v>
      </c>
      <c r="G90" s="9">
        <v>1</v>
      </c>
      <c r="H90" s="47">
        <v>44883</v>
      </c>
      <c r="I90" s="11" t="s">
        <v>28</v>
      </c>
    </row>
    <row r="91" spans="1:9" x14ac:dyDescent="0.3">
      <c r="A91" s="8">
        <f>IF(B91&lt;&gt;"",ROWS($B$6:B91),"")</f>
        <v>86</v>
      </c>
      <c r="B91" s="1" t="s">
        <v>653</v>
      </c>
      <c r="C91" s="1" t="s">
        <v>654</v>
      </c>
      <c r="D91" s="1" t="s">
        <v>427</v>
      </c>
      <c r="E91" s="21">
        <v>170.77</v>
      </c>
      <c r="F91" s="9">
        <v>52</v>
      </c>
      <c r="G91" s="9">
        <v>1</v>
      </c>
      <c r="H91" s="47">
        <v>44855</v>
      </c>
      <c r="I91" s="11" t="s">
        <v>67</v>
      </c>
    </row>
    <row r="92" spans="1:9" x14ac:dyDescent="0.3">
      <c r="A92" s="8">
        <f>IF(B92&lt;&gt;"",ROWS($B$6:B92),"")</f>
        <v>87</v>
      </c>
      <c r="B92" s="1" t="s">
        <v>481</v>
      </c>
      <c r="C92" s="1" t="s">
        <v>481</v>
      </c>
      <c r="D92" s="1" t="s">
        <v>37</v>
      </c>
      <c r="E92" s="21">
        <v>169.8</v>
      </c>
      <c r="F92" s="9">
        <v>30</v>
      </c>
      <c r="G92" s="9">
        <v>2</v>
      </c>
      <c r="H92" s="47">
        <v>44951</v>
      </c>
      <c r="I92" s="11" t="s">
        <v>482</v>
      </c>
    </row>
    <row r="93" spans="1:9" x14ac:dyDescent="0.3">
      <c r="A93" s="8">
        <f>IF(B93&lt;&gt;"",ROWS($B$6:B93),"")</f>
        <v>88</v>
      </c>
      <c r="B93" s="1" t="s">
        <v>873</v>
      </c>
      <c r="C93" s="1" t="s">
        <v>873</v>
      </c>
      <c r="D93" s="1" t="s">
        <v>874</v>
      </c>
      <c r="E93" s="21">
        <v>148.30000000000001</v>
      </c>
      <c r="F93" s="9">
        <v>27</v>
      </c>
      <c r="G93" s="9" t="s">
        <v>589</v>
      </c>
      <c r="H93" s="47">
        <v>45012</v>
      </c>
      <c r="I93" s="11" t="s">
        <v>101</v>
      </c>
    </row>
    <row r="94" spans="1:9" x14ac:dyDescent="0.3">
      <c r="A94" s="8">
        <f>IF(B94&lt;&gt;"",ROWS($B$6:B94),"")</f>
        <v>89</v>
      </c>
      <c r="B94" s="1" t="s">
        <v>877</v>
      </c>
      <c r="C94" s="1" t="s">
        <v>878</v>
      </c>
      <c r="D94" s="1" t="s">
        <v>254</v>
      </c>
      <c r="E94" s="21">
        <v>127.95</v>
      </c>
      <c r="F94" s="9">
        <v>23</v>
      </c>
      <c r="G94" s="9">
        <v>1</v>
      </c>
      <c r="H94" s="47">
        <v>43574</v>
      </c>
      <c r="I94" s="11" t="s">
        <v>101</v>
      </c>
    </row>
    <row r="95" spans="1:9" x14ac:dyDescent="0.3">
      <c r="A95" s="8">
        <f>IF(B95&lt;&gt;"",ROWS($B$6:B95),"")</f>
        <v>90</v>
      </c>
      <c r="B95" s="1" t="s">
        <v>843</v>
      </c>
      <c r="C95" s="1" t="s">
        <v>844</v>
      </c>
      <c r="D95" s="1" t="s">
        <v>113</v>
      </c>
      <c r="E95" s="21">
        <v>126.3</v>
      </c>
      <c r="F95" s="9">
        <v>23</v>
      </c>
      <c r="G95" s="9" t="s">
        <v>589</v>
      </c>
      <c r="H95" s="47">
        <v>45012</v>
      </c>
      <c r="I95" s="11" t="s">
        <v>101</v>
      </c>
    </row>
    <row r="96" spans="1:9" x14ac:dyDescent="0.3">
      <c r="A96" s="8">
        <f>IF(B96&lt;&gt;"",ROWS($B$6:B96),"")</f>
        <v>91</v>
      </c>
      <c r="B96" s="1" t="s">
        <v>900</v>
      </c>
      <c r="C96" s="1" t="s">
        <v>901</v>
      </c>
      <c r="D96" s="1" t="s">
        <v>140</v>
      </c>
      <c r="E96" s="21">
        <v>110.8</v>
      </c>
      <c r="F96" s="9">
        <v>19</v>
      </c>
      <c r="G96" s="9" t="s">
        <v>589</v>
      </c>
      <c r="H96" s="47">
        <v>45012</v>
      </c>
      <c r="I96" s="11" t="s">
        <v>101</v>
      </c>
    </row>
    <row r="97" spans="1:9" x14ac:dyDescent="0.3">
      <c r="A97" s="8">
        <f>IF(B97&lt;&gt;"",ROWS($B$6:B97),"")</f>
        <v>92</v>
      </c>
      <c r="B97" s="1" t="s">
        <v>905</v>
      </c>
      <c r="C97" s="1" t="s">
        <v>906</v>
      </c>
      <c r="D97" s="1" t="s">
        <v>254</v>
      </c>
      <c r="E97" s="21">
        <v>109.35</v>
      </c>
      <c r="F97" s="9">
        <v>19</v>
      </c>
      <c r="G97" s="9">
        <v>1</v>
      </c>
      <c r="H97" s="47">
        <v>44655</v>
      </c>
      <c r="I97" s="11" t="s">
        <v>101</v>
      </c>
    </row>
    <row r="98" spans="1:9" x14ac:dyDescent="0.3">
      <c r="A98" s="8">
        <f>IF(B98&lt;&gt;"",ROWS($B$6:B98),"")</f>
        <v>93</v>
      </c>
      <c r="B98" s="1" t="s">
        <v>909</v>
      </c>
      <c r="C98" s="1" t="s">
        <v>910</v>
      </c>
      <c r="D98" s="1" t="s">
        <v>113</v>
      </c>
      <c r="E98" s="21">
        <v>92.5</v>
      </c>
      <c r="F98" s="9">
        <v>17</v>
      </c>
      <c r="G98" s="9">
        <v>1</v>
      </c>
      <c r="H98" s="47">
        <v>43196</v>
      </c>
      <c r="I98" s="11" t="s">
        <v>101</v>
      </c>
    </row>
    <row r="99" spans="1:9" x14ac:dyDescent="0.3">
      <c r="A99" s="8">
        <f>IF(B99&lt;&gt;"",ROWS($B$6:B99),"")</f>
        <v>94</v>
      </c>
      <c r="B99" s="1" t="s">
        <v>527</v>
      </c>
      <c r="C99" s="1" t="s">
        <v>528</v>
      </c>
      <c r="D99" s="1" t="s">
        <v>529</v>
      </c>
      <c r="E99" s="21">
        <v>78.5</v>
      </c>
      <c r="F99" s="9">
        <v>14</v>
      </c>
      <c r="G99" s="9">
        <v>1</v>
      </c>
      <c r="H99" s="47">
        <v>44932</v>
      </c>
      <c r="I99" s="11" t="s">
        <v>465</v>
      </c>
    </row>
    <row r="100" spans="1:9" x14ac:dyDescent="0.3">
      <c r="A100" s="8">
        <f>IF(B100&lt;&gt;"",ROWS($B$6:B100),"")</f>
        <v>95</v>
      </c>
      <c r="B100" s="1" t="s">
        <v>831</v>
      </c>
      <c r="C100" s="1" t="s">
        <v>832</v>
      </c>
      <c r="D100" s="1" t="s">
        <v>113</v>
      </c>
      <c r="E100" s="21">
        <v>70</v>
      </c>
      <c r="F100" s="9">
        <v>10</v>
      </c>
      <c r="G100" s="9">
        <v>1</v>
      </c>
      <c r="H100" s="47">
        <v>44918</v>
      </c>
      <c r="I100" s="11" t="s">
        <v>316</v>
      </c>
    </row>
    <row r="101" spans="1:9" x14ac:dyDescent="0.3">
      <c r="A101" s="8">
        <f>IF(B101&lt;&gt;"",ROWS($B$6:B101),"")</f>
        <v>96</v>
      </c>
      <c r="B101" s="1" t="s">
        <v>200</v>
      </c>
      <c r="C101" s="1" t="s">
        <v>200</v>
      </c>
      <c r="D101" s="1" t="s">
        <v>37</v>
      </c>
      <c r="E101" s="21">
        <v>61.6</v>
      </c>
      <c r="F101" s="9">
        <v>8</v>
      </c>
      <c r="G101" s="9">
        <v>1</v>
      </c>
      <c r="H101" s="47">
        <v>44946</v>
      </c>
      <c r="I101" s="11" t="s">
        <v>924</v>
      </c>
    </row>
    <row r="102" spans="1:9" x14ac:dyDescent="0.3">
      <c r="A102" s="8">
        <f>IF(B102&lt;&gt;"",ROWS($B$6:B102),"")</f>
        <v>97</v>
      </c>
      <c r="B102" s="1" t="s">
        <v>618</v>
      </c>
      <c r="C102" s="1" t="s">
        <v>619</v>
      </c>
      <c r="D102" s="1" t="s">
        <v>254</v>
      </c>
      <c r="E102" s="21">
        <v>58.15</v>
      </c>
      <c r="F102" s="9">
        <v>11</v>
      </c>
      <c r="G102" s="9">
        <v>1</v>
      </c>
      <c r="H102" s="47">
        <v>44655</v>
      </c>
      <c r="I102" s="11" t="s">
        <v>101</v>
      </c>
    </row>
    <row r="103" spans="1:9" x14ac:dyDescent="0.3">
      <c r="A103" s="8">
        <f>IF(B103&lt;&gt;"",ROWS($B$6:B103),"")</f>
        <v>98</v>
      </c>
      <c r="B103" s="1" t="s">
        <v>816</v>
      </c>
      <c r="C103" s="1" t="s">
        <v>817</v>
      </c>
      <c r="D103" s="1" t="s">
        <v>818</v>
      </c>
      <c r="E103" s="21">
        <v>57.1</v>
      </c>
      <c r="F103" s="9">
        <v>14</v>
      </c>
      <c r="G103" s="9" t="s">
        <v>589</v>
      </c>
      <c r="H103" s="47">
        <v>45012</v>
      </c>
      <c r="I103" s="11" t="s">
        <v>101</v>
      </c>
    </row>
    <row r="104" spans="1:9" x14ac:dyDescent="0.3">
      <c r="A104" s="8">
        <f>IF(B104&lt;&gt;"",ROWS($B$6:B104),"")</f>
        <v>99</v>
      </c>
      <c r="B104" s="1" t="s">
        <v>869</v>
      </c>
      <c r="C104" s="1" t="s">
        <v>870</v>
      </c>
      <c r="D104" s="1" t="s">
        <v>113</v>
      </c>
      <c r="E104" s="21">
        <v>51.7</v>
      </c>
      <c r="F104" s="9">
        <v>8</v>
      </c>
      <c r="G104" s="9" t="s">
        <v>589</v>
      </c>
      <c r="H104" s="47">
        <v>45012</v>
      </c>
      <c r="I104" s="11" t="s">
        <v>101</v>
      </c>
    </row>
    <row r="105" spans="1:9" x14ac:dyDescent="0.3">
      <c r="A105" s="8">
        <f>IF(B105&lt;&gt;"",ROWS($B$6:B105),"")</f>
        <v>100</v>
      </c>
      <c r="B105" s="1" t="s">
        <v>828</v>
      </c>
      <c r="C105" s="1" t="s">
        <v>829</v>
      </c>
      <c r="D105" s="1" t="s">
        <v>830</v>
      </c>
      <c r="E105" s="21">
        <v>35.82</v>
      </c>
      <c r="F105" s="9">
        <v>18</v>
      </c>
      <c r="G105" s="9">
        <v>1</v>
      </c>
      <c r="H105" s="47">
        <v>44827</v>
      </c>
      <c r="I105" s="11" t="s">
        <v>316</v>
      </c>
    </row>
    <row r="106" spans="1:9" x14ac:dyDescent="0.3">
      <c r="A106" s="8">
        <f>IF(B106&lt;&gt;"",ROWS($B$6:B106),"")</f>
        <v>101</v>
      </c>
      <c r="B106" s="1" t="s">
        <v>892</v>
      </c>
      <c r="C106" s="1" t="s">
        <v>892</v>
      </c>
      <c r="D106" s="1" t="s">
        <v>933</v>
      </c>
      <c r="E106" s="21">
        <v>34</v>
      </c>
      <c r="F106" s="9">
        <v>17</v>
      </c>
      <c r="G106" s="9">
        <v>1</v>
      </c>
      <c r="H106" s="47">
        <v>43385</v>
      </c>
      <c r="I106" s="11" t="s">
        <v>67</v>
      </c>
    </row>
    <row r="107" spans="1:9" x14ac:dyDescent="0.3">
      <c r="A107" s="8">
        <f>IF(B107&lt;&gt;"",ROWS($B$6:B107),"")</f>
        <v>102</v>
      </c>
      <c r="B107" s="1" t="s">
        <v>840</v>
      </c>
      <c r="C107" s="1" t="s">
        <v>840</v>
      </c>
      <c r="D107" s="1" t="s">
        <v>37</v>
      </c>
      <c r="E107" s="21">
        <v>33.40999999999994</v>
      </c>
      <c r="F107" s="9">
        <v>7</v>
      </c>
      <c r="G107" s="9">
        <v>1</v>
      </c>
      <c r="H107" s="47">
        <v>44869</v>
      </c>
      <c r="I107" s="11" t="s">
        <v>67</v>
      </c>
    </row>
    <row r="108" spans="1:9" x14ac:dyDescent="0.3">
      <c r="A108" s="8">
        <f>IF(B108&lt;&gt;"",ROWS($B$6:B108),"")</f>
        <v>103</v>
      </c>
      <c r="B108" s="1" t="s">
        <v>411</v>
      </c>
      <c r="C108" s="1" t="s">
        <v>412</v>
      </c>
      <c r="D108" s="1" t="s">
        <v>27</v>
      </c>
      <c r="E108" s="21">
        <v>20.94</v>
      </c>
      <c r="F108" s="9">
        <v>6</v>
      </c>
      <c r="G108" s="9">
        <v>1</v>
      </c>
      <c r="H108" s="47">
        <v>44890</v>
      </c>
      <c r="I108" s="11" t="s">
        <v>28</v>
      </c>
    </row>
    <row r="109" spans="1:9" x14ac:dyDescent="0.3">
      <c r="A109" s="8">
        <f>IF(B109&lt;&gt;"",ROWS($B$6:B109),"")</f>
        <v>104</v>
      </c>
      <c r="B109" s="1" t="s">
        <v>920</v>
      </c>
      <c r="C109" s="1" t="s">
        <v>921</v>
      </c>
      <c r="D109" s="1" t="s">
        <v>113</v>
      </c>
      <c r="E109" s="21">
        <v>17.91</v>
      </c>
      <c r="F109" s="9">
        <v>9</v>
      </c>
      <c r="G109" s="9">
        <v>1</v>
      </c>
      <c r="H109" s="47">
        <v>43707</v>
      </c>
      <c r="I109" s="11" t="s">
        <v>316</v>
      </c>
    </row>
    <row r="110" spans="1:9" x14ac:dyDescent="0.3">
      <c r="E110" s="19">
        <f>SUBTOTAL(109,Table3_Vasaris5[Pajamos])</f>
        <v>1437613.6401204818</v>
      </c>
      <c r="F110" s="12">
        <f>SUBTOTAL(109,Table3_Vasaris5[Žiūrovų skaičius])</f>
        <v>232476.5</v>
      </c>
    </row>
  </sheetData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13"/>
  <sheetViews>
    <sheetView workbookViewId="0">
      <selection activeCell="E6" sqref="E6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7" width="18" customWidth="1"/>
    <col min="8" max="8" width="18" style="45" customWidth="1"/>
    <col min="9" max="9" width="45" customWidth="1"/>
  </cols>
  <sheetData>
    <row r="1" spans="1:9" x14ac:dyDescent="0.3">
      <c r="A1" s="13">
        <f>'2023'!A1</f>
        <v>2023</v>
      </c>
    </row>
    <row r="2" spans="1:9" x14ac:dyDescent="0.3">
      <c r="A2" s="16" t="str">
        <f>'2023'!A2</f>
        <v>Lietuvos kino teatruose rodytų filmų TOP</v>
      </c>
    </row>
    <row r="3" spans="1:9" x14ac:dyDescent="0.3">
      <c r="A3" s="16" t="s">
        <v>15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42</v>
      </c>
      <c r="C6" s="1" t="s">
        <v>43</v>
      </c>
      <c r="D6" s="1" t="s">
        <v>44</v>
      </c>
      <c r="E6" s="21">
        <v>421870.51</v>
      </c>
      <c r="F6" s="9">
        <v>76092</v>
      </c>
      <c r="G6" s="9">
        <v>34</v>
      </c>
      <c r="H6" s="47">
        <v>45023</v>
      </c>
      <c r="I6" s="11" t="s">
        <v>35</v>
      </c>
    </row>
    <row r="7" spans="1:9" x14ac:dyDescent="0.3">
      <c r="A7" s="8">
        <f>IF(B7&lt;&gt;"",ROWS($B$6:B7),"")</f>
        <v>2</v>
      </c>
      <c r="B7" s="1" t="s">
        <v>68</v>
      </c>
      <c r="C7" s="1" t="s">
        <v>69</v>
      </c>
      <c r="D7" s="1" t="s">
        <v>27</v>
      </c>
      <c r="E7" s="21">
        <v>153361.60999999999</v>
      </c>
      <c r="F7" s="9">
        <v>20204</v>
      </c>
      <c r="G7" s="9">
        <v>13</v>
      </c>
      <c r="H7" s="47">
        <v>45009</v>
      </c>
      <c r="I7" s="11" t="s">
        <v>67</v>
      </c>
    </row>
    <row r="8" spans="1:9" x14ac:dyDescent="0.3">
      <c r="A8" s="8">
        <f>IF(B8&lt;&gt;"",ROWS($B$6:B8),"")</f>
        <v>3</v>
      </c>
      <c r="B8" s="1" t="s">
        <v>79</v>
      </c>
      <c r="C8" s="1" t="s">
        <v>79</v>
      </c>
      <c r="D8" s="1" t="s">
        <v>37</v>
      </c>
      <c r="E8" s="21">
        <v>145560.45000000001</v>
      </c>
      <c r="F8" s="9">
        <v>28761</v>
      </c>
      <c r="G8" s="9">
        <v>16</v>
      </c>
      <c r="H8" s="47">
        <v>45037</v>
      </c>
      <c r="I8" s="11" t="s">
        <v>80</v>
      </c>
    </row>
    <row r="9" spans="1:9" x14ac:dyDescent="0.3">
      <c r="A9" s="8">
        <f>IF(B9&lt;&gt;"",ROWS($B$6:B9),"")</f>
        <v>4</v>
      </c>
      <c r="B9" s="1" t="s">
        <v>122</v>
      </c>
      <c r="C9" s="1" t="s">
        <v>123</v>
      </c>
      <c r="D9" s="1" t="s">
        <v>27</v>
      </c>
      <c r="E9" s="21">
        <v>122296.46</v>
      </c>
      <c r="F9" s="9">
        <v>17659</v>
      </c>
      <c r="G9" s="9">
        <v>14</v>
      </c>
      <c r="H9" s="47">
        <v>45023</v>
      </c>
      <c r="I9" s="11" t="s">
        <v>51</v>
      </c>
    </row>
    <row r="10" spans="1:9" x14ac:dyDescent="0.3">
      <c r="A10" s="8">
        <f>IF(B10&lt;&gt;"",ROWS($B$6:B10),"")</f>
        <v>5</v>
      </c>
      <c r="B10" s="1" t="s">
        <v>192</v>
      </c>
      <c r="C10" s="1" t="s">
        <v>193</v>
      </c>
      <c r="D10" s="1" t="s">
        <v>72</v>
      </c>
      <c r="E10" s="21">
        <v>58119.05</v>
      </c>
      <c r="F10" s="9">
        <v>8785</v>
      </c>
      <c r="G10" s="9">
        <v>15</v>
      </c>
      <c r="H10" s="47">
        <v>45016</v>
      </c>
      <c r="I10" s="11" t="s">
        <v>73</v>
      </c>
    </row>
    <row r="11" spans="1:9" x14ac:dyDescent="0.3">
      <c r="A11" s="8">
        <f>IF(B11&lt;&gt;"",ROWS($B$6:B11),"")</f>
        <v>6</v>
      </c>
      <c r="B11" s="1" t="s">
        <v>175</v>
      </c>
      <c r="C11" s="1" t="s">
        <v>176</v>
      </c>
      <c r="D11" s="1" t="s">
        <v>177</v>
      </c>
      <c r="E11" s="21">
        <v>49960.69</v>
      </c>
      <c r="F11" s="9">
        <v>7114</v>
      </c>
      <c r="G11" s="9">
        <v>14</v>
      </c>
      <c r="H11" s="47">
        <v>45037</v>
      </c>
      <c r="I11" s="11" t="s">
        <v>934</v>
      </c>
    </row>
    <row r="12" spans="1:9" x14ac:dyDescent="0.3">
      <c r="A12" s="8">
        <f>IF(B12&lt;&gt;"",ROWS($B$6:B12),"")</f>
        <v>7</v>
      </c>
      <c r="B12" s="1" t="s">
        <v>205</v>
      </c>
      <c r="C12" s="1" t="s">
        <v>205</v>
      </c>
      <c r="D12" s="1" t="s">
        <v>206</v>
      </c>
      <c r="E12" s="21">
        <v>47437</v>
      </c>
      <c r="F12" s="9">
        <v>7132</v>
      </c>
      <c r="G12" s="9">
        <v>17</v>
      </c>
      <c r="H12" s="47">
        <v>45030</v>
      </c>
      <c r="I12" s="11" t="s">
        <v>160</v>
      </c>
    </row>
    <row r="13" spans="1:9" x14ac:dyDescent="0.3">
      <c r="A13" s="8">
        <f>IF(B13&lt;&gt;"",ROWS($B$6:B13),"")</f>
        <v>8</v>
      </c>
      <c r="B13" s="1" t="s">
        <v>204</v>
      </c>
      <c r="C13" s="1" t="s">
        <v>204</v>
      </c>
      <c r="D13" s="1" t="s">
        <v>27</v>
      </c>
      <c r="E13" s="21">
        <v>47269.96</v>
      </c>
      <c r="F13" s="9">
        <v>7571</v>
      </c>
      <c r="G13" s="9">
        <v>16</v>
      </c>
      <c r="H13" s="47">
        <v>45030</v>
      </c>
      <c r="I13" s="11" t="s">
        <v>32</v>
      </c>
    </row>
    <row r="14" spans="1:9" x14ac:dyDescent="0.3">
      <c r="A14" s="8">
        <f>IF(B14&lt;&gt;"",ROWS($B$6:B14),"")</f>
        <v>9</v>
      </c>
      <c r="B14" s="1" t="s">
        <v>245</v>
      </c>
      <c r="C14" s="1" t="s">
        <v>246</v>
      </c>
      <c r="D14" s="1" t="s">
        <v>191</v>
      </c>
      <c r="E14" s="21">
        <v>37325.81</v>
      </c>
      <c r="F14" s="9">
        <v>7597</v>
      </c>
      <c r="G14" s="9">
        <v>15</v>
      </c>
      <c r="H14" s="47">
        <v>45016</v>
      </c>
      <c r="I14" s="11" t="s">
        <v>247</v>
      </c>
    </row>
    <row r="15" spans="1:9" x14ac:dyDescent="0.3">
      <c r="A15" s="8">
        <f>IF(B15&lt;&gt;"",ROWS($B$6:B15),"")</f>
        <v>10</v>
      </c>
      <c r="B15" s="1" t="s">
        <v>264</v>
      </c>
      <c r="C15" s="1" t="s">
        <v>265</v>
      </c>
      <c r="D15" s="1" t="s">
        <v>27</v>
      </c>
      <c r="E15" s="21">
        <v>33305.56</v>
      </c>
      <c r="F15" s="9">
        <v>5079</v>
      </c>
      <c r="G15" s="9">
        <v>17</v>
      </c>
      <c r="H15" s="47">
        <v>45023</v>
      </c>
      <c r="I15" s="11" t="s">
        <v>119</v>
      </c>
    </row>
    <row r="16" spans="1:9" x14ac:dyDescent="0.3">
      <c r="A16" s="8">
        <f>IF(B16&lt;&gt;"",ROWS($B$6:B16),"")</f>
        <v>11</v>
      </c>
      <c r="B16" s="1" t="s">
        <v>253</v>
      </c>
      <c r="C16" s="1" t="s">
        <v>253</v>
      </c>
      <c r="D16" s="1" t="s">
        <v>254</v>
      </c>
      <c r="E16" s="21">
        <v>31602.52</v>
      </c>
      <c r="F16" s="9">
        <v>4940</v>
      </c>
      <c r="G16" s="9">
        <v>12</v>
      </c>
      <c r="H16" s="47">
        <v>45030</v>
      </c>
      <c r="I16" s="11" t="s">
        <v>51</v>
      </c>
    </row>
    <row r="17" spans="1:9" x14ac:dyDescent="0.3">
      <c r="A17" s="8">
        <f>IF(B17&lt;&gt;"",ROWS($B$6:B17),"")</f>
        <v>12</v>
      </c>
      <c r="B17" s="1" t="s">
        <v>266</v>
      </c>
      <c r="C17" s="1">
        <v>65</v>
      </c>
      <c r="D17" s="1" t="s">
        <v>27</v>
      </c>
      <c r="E17" s="21">
        <v>28012.7</v>
      </c>
      <c r="F17" s="9">
        <v>4269</v>
      </c>
      <c r="G17" s="9">
        <v>13</v>
      </c>
      <c r="H17" s="47">
        <v>45016</v>
      </c>
      <c r="I17" s="11" t="s">
        <v>51</v>
      </c>
    </row>
    <row r="18" spans="1:9" x14ac:dyDescent="0.3">
      <c r="A18" s="8">
        <f>IF(B18&lt;&gt;"",ROWS($B$6:B18),"")</f>
        <v>13</v>
      </c>
      <c r="B18" s="1" t="s">
        <v>62</v>
      </c>
      <c r="C18" s="1" t="s">
        <v>63</v>
      </c>
      <c r="D18" s="1" t="s">
        <v>64</v>
      </c>
      <c r="E18" s="21">
        <v>22702.6</v>
      </c>
      <c r="F18" s="9">
        <v>4460</v>
      </c>
      <c r="G18" s="9">
        <v>10</v>
      </c>
      <c r="H18" s="47">
        <v>44960</v>
      </c>
      <c r="I18" s="11" t="s">
        <v>32</v>
      </c>
    </row>
    <row r="19" spans="1:9" x14ac:dyDescent="0.3">
      <c r="A19" s="8">
        <f>IF(B19&lt;&gt;"",ROWS($B$6:B19),"")</f>
        <v>14</v>
      </c>
      <c r="B19" s="1" t="s">
        <v>216</v>
      </c>
      <c r="C19" s="1" t="s">
        <v>217</v>
      </c>
      <c r="D19" s="1" t="s">
        <v>218</v>
      </c>
      <c r="E19" s="21">
        <v>21627.07</v>
      </c>
      <c r="F19" s="9">
        <v>2724</v>
      </c>
      <c r="G19" s="9">
        <v>15</v>
      </c>
      <c r="H19" s="47">
        <v>45044</v>
      </c>
      <c r="I19" s="11" t="s">
        <v>67</v>
      </c>
    </row>
    <row r="20" spans="1:9" x14ac:dyDescent="0.3">
      <c r="A20" s="8">
        <f>IF(B20&lt;&gt;"",ROWS($B$6:B20),"")</f>
        <v>15</v>
      </c>
      <c r="B20" s="1" t="s">
        <v>81</v>
      </c>
      <c r="C20" s="1" t="s">
        <v>81</v>
      </c>
      <c r="D20" s="1" t="s">
        <v>37</v>
      </c>
      <c r="E20" s="21">
        <v>19422.61</v>
      </c>
      <c r="F20" s="9">
        <v>2896</v>
      </c>
      <c r="G20" s="9">
        <v>8</v>
      </c>
      <c r="H20" s="47">
        <v>44988</v>
      </c>
      <c r="I20" s="11" t="s">
        <v>82</v>
      </c>
    </row>
    <row r="21" spans="1:9" x14ac:dyDescent="0.3">
      <c r="A21" s="8">
        <f>IF(B21&lt;&gt;"",ROWS($B$6:B21),"")</f>
        <v>16</v>
      </c>
      <c r="B21" s="1" t="s">
        <v>131</v>
      </c>
      <c r="C21" s="1" t="s">
        <v>132</v>
      </c>
      <c r="D21" s="1" t="s">
        <v>27</v>
      </c>
      <c r="E21" s="21">
        <v>17859.669999999998</v>
      </c>
      <c r="F21" s="9">
        <v>2657</v>
      </c>
      <c r="G21" s="9">
        <v>11</v>
      </c>
      <c r="H21" s="47">
        <v>44981</v>
      </c>
      <c r="I21" s="11" t="s">
        <v>133</v>
      </c>
    </row>
    <row r="22" spans="1:9" x14ac:dyDescent="0.3">
      <c r="A22" s="8">
        <f>IF(B22&lt;&gt;"",ROWS($B$6:B22),"")</f>
        <v>17</v>
      </c>
      <c r="B22" s="1" t="s">
        <v>196</v>
      </c>
      <c r="C22" s="1" t="s">
        <v>197</v>
      </c>
      <c r="D22" s="1" t="s">
        <v>113</v>
      </c>
      <c r="E22" s="21">
        <v>17717.919999999998</v>
      </c>
      <c r="F22" s="9">
        <v>3367</v>
      </c>
      <c r="G22" s="9">
        <v>11</v>
      </c>
      <c r="H22" s="47">
        <v>45002</v>
      </c>
      <c r="I22" s="11" t="s">
        <v>67</v>
      </c>
    </row>
    <row r="23" spans="1:9" x14ac:dyDescent="0.3">
      <c r="A23" s="8">
        <f>IF(B23&lt;&gt;"",ROWS($B$6:B23),"")</f>
        <v>18</v>
      </c>
      <c r="B23" s="1" t="s">
        <v>39</v>
      </c>
      <c r="C23" s="1" t="s">
        <v>40</v>
      </c>
      <c r="D23" s="1" t="s">
        <v>41</v>
      </c>
      <c r="E23" s="21">
        <v>17404.580000000002</v>
      </c>
      <c r="F23" s="9">
        <v>3323</v>
      </c>
      <c r="G23" s="9">
        <v>8</v>
      </c>
      <c r="H23" s="47">
        <v>44916</v>
      </c>
      <c r="I23" s="11" t="s">
        <v>35</v>
      </c>
    </row>
    <row r="24" spans="1:9" x14ac:dyDescent="0.3">
      <c r="A24" s="8">
        <f>IF(B24&lt;&gt;"",ROWS($B$6:B24),"")</f>
        <v>19</v>
      </c>
      <c r="B24" s="1" t="s">
        <v>219</v>
      </c>
      <c r="C24" s="1" t="s">
        <v>220</v>
      </c>
      <c r="D24" s="1" t="s">
        <v>221</v>
      </c>
      <c r="E24" s="21">
        <v>15084.18</v>
      </c>
      <c r="F24" s="9">
        <v>3856</v>
      </c>
      <c r="G24" s="9">
        <v>16</v>
      </c>
      <c r="H24" s="47">
        <v>45012</v>
      </c>
      <c r="I24" s="11" t="s">
        <v>101</v>
      </c>
    </row>
    <row r="25" spans="1:9" x14ac:dyDescent="0.3">
      <c r="A25" s="8">
        <f>IF(B25&lt;&gt;"",ROWS($B$6:B25),"")</f>
        <v>20</v>
      </c>
      <c r="B25" s="1" t="s">
        <v>357</v>
      </c>
      <c r="C25" s="1" t="s">
        <v>358</v>
      </c>
      <c r="D25" s="1" t="s">
        <v>359</v>
      </c>
      <c r="E25" s="21">
        <v>14104</v>
      </c>
      <c r="F25" s="9">
        <v>3105</v>
      </c>
      <c r="G25" s="9">
        <v>18</v>
      </c>
      <c r="H25" s="47">
        <v>45037</v>
      </c>
      <c r="I25" s="11" t="s">
        <v>160</v>
      </c>
    </row>
    <row r="26" spans="1:9" x14ac:dyDescent="0.3">
      <c r="A26" s="8">
        <f>IF(B26&lt;&gt;"",ROWS($B$6:B26),"")</f>
        <v>21</v>
      </c>
      <c r="B26" s="1" t="s">
        <v>226</v>
      </c>
      <c r="C26" s="1" t="s">
        <v>227</v>
      </c>
      <c r="D26" s="1" t="s">
        <v>113</v>
      </c>
      <c r="E26" s="21">
        <v>14078.06</v>
      </c>
      <c r="F26" s="9">
        <v>2638</v>
      </c>
      <c r="G26" s="9">
        <v>19</v>
      </c>
      <c r="H26" s="47">
        <v>45045</v>
      </c>
      <c r="I26" s="11" t="s">
        <v>119</v>
      </c>
    </row>
    <row r="27" spans="1:9" x14ac:dyDescent="0.3">
      <c r="A27" s="8">
        <f>IF(B27&lt;&gt;"",ROWS($B$6:B27),"")</f>
        <v>22</v>
      </c>
      <c r="B27" s="1" t="s">
        <v>345</v>
      </c>
      <c r="C27" s="1" t="s">
        <v>346</v>
      </c>
      <c r="D27" s="1" t="s">
        <v>27</v>
      </c>
      <c r="E27" s="21">
        <v>12600.27</v>
      </c>
      <c r="F27" s="9">
        <v>1903</v>
      </c>
      <c r="G27" s="9">
        <v>1</v>
      </c>
      <c r="H27" s="47" t="s">
        <v>670</v>
      </c>
      <c r="I27" s="11" t="s">
        <v>35</v>
      </c>
    </row>
    <row r="28" spans="1:9" x14ac:dyDescent="0.3">
      <c r="A28" s="8">
        <f>IF(B28&lt;&gt;"",ROWS($B$6:B28),"")</f>
        <v>23</v>
      </c>
      <c r="B28" s="1" t="s">
        <v>376</v>
      </c>
      <c r="C28" s="1" t="s">
        <v>377</v>
      </c>
      <c r="D28" s="1" t="s">
        <v>27</v>
      </c>
      <c r="E28" s="21">
        <v>12318.18</v>
      </c>
      <c r="F28" s="9">
        <v>1867</v>
      </c>
      <c r="G28" s="9">
        <v>15</v>
      </c>
      <c r="H28" s="47">
        <v>45030</v>
      </c>
      <c r="I28" s="11" t="s">
        <v>35</v>
      </c>
    </row>
    <row r="29" spans="1:9" x14ac:dyDescent="0.3">
      <c r="A29" s="8">
        <f>IF(B29&lt;&gt;"",ROWS($B$6:B29),"")</f>
        <v>24</v>
      </c>
      <c r="B29" s="1" t="s">
        <v>143</v>
      </c>
      <c r="C29" s="1" t="s">
        <v>928</v>
      </c>
      <c r="D29" s="1" t="s">
        <v>27</v>
      </c>
      <c r="E29" s="21">
        <v>12178.78</v>
      </c>
      <c r="F29" s="9">
        <v>1718</v>
      </c>
      <c r="G29" s="9">
        <v>7</v>
      </c>
      <c r="H29" s="47">
        <v>44995</v>
      </c>
      <c r="I29" s="11" t="s">
        <v>73</v>
      </c>
    </row>
    <row r="30" spans="1:9" x14ac:dyDescent="0.3">
      <c r="A30" s="8">
        <f>IF(B30&lt;&gt;"",ROWS($B$6:B30),"")</f>
        <v>25</v>
      </c>
      <c r="B30" s="1" t="s">
        <v>283</v>
      </c>
      <c r="C30" s="1" t="s">
        <v>284</v>
      </c>
      <c r="D30" s="1" t="s">
        <v>285</v>
      </c>
      <c r="E30" s="21">
        <v>9770.850000000004</v>
      </c>
      <c r="F30" s="9">
        <v>2560.5</v>
      </c>
      <c r="G30" s="9">
        <v>19</v>
      </c>
      <c r="H30" s="47">
        <v>45012</v>
      </c>
      <c r="I30" s="11" t="s">
        <v>101</v>
      </c>
    </row>
    <row r="31" spans="1:9" x14ac:dyDescent="0.3">
      <c r="A31" s="8">
        <f>IF(B31&lt;&gt;"",ROWS($B$6:B31),"")</f>
        <v>26</v>
      </c>
      <c r="B31" s="1" t="s">
        <v>448</v>
      </c>
      <c r="C31" s="1" t="s">
        <v>449</v>
      </c>
      <c r="D31" s="1" t="s">
        <v>113</v>
      </c>
      <c r="E31" s="21">
        <v>7845.35</v>
      </c>
      <c r="F31" s="9">
        <v>1284</v>
      </c>
      <c r="G31" s="9">
        <v>16</v>
      </c>
      <c r="H31" s="47">
        <v>45030</v>
      </c>
      <c r="I31" s="11" t="s">
        <v>133</v>
      </c>
    </row>
    <row r="32" spans="1:9" x14ac:dyDescent="0.3">
      <c r="A32" s="8">
        <f>IF(B32&lt;&gt;"",ROWS($B$6:B32),"")</f>
        <v>27</v>
      </c>
      <c r="B32" s="1" t="s">
        <v>437</v>
      </c>
      <c r="C32" s="1" t="s">
        <v>437</v>
      </c>
      <c r="D32" s="1" t="s">
        <v>438</v>
      </c>
      <c r="E32" s="21">
        <v>7708.89</v>
      </c>
      <c r="F32" s="9">
        <v>1265</v>
      </c>
      <c r="G32" s="9">
        <v>10</v>
      </c>
      <c r="H32" s="47">
        <v>45030</v>
      </c>
      <c r="I32" s="11" t="s">
        <v>439</v>
      </c>
    </row>
    <row r="33" spans="1:9" x14ac:dyDescent="0.3">
      <c r="A33" s="8">
        <f>IF(B33&lt;&gt;"",ROWS($B$6:B33),"")</f>
        <v>28</v>
      </c>
      <c r="B33" s="1" t="s">
        <v>76</v>
      </c>
      <c r="C33" s="1" t="s">
        <v>76</v>
      </c>
      <c r="D33" s="1" t="s">
        <v>37</v>
      </c>
      <c r="E33" s="21">
        <v>6778.93</v>
      </c>
      <c r="F33" s="9">
        <v>1161</v>
      </c>
      <c r="G33" s="9">
        <v>11</v>
      </c>
      <c r="H33" s="47">
        <v>44974</v>
      </c>
      <c r="I33" s="11" t="s">
        <v>67</v>
      </c>
    </row>
    <row r="34" spans="1:9" x14ac:dyDescent="0.3">
      <c r="A34" s="8">
        <f>IF(B34&lt;&gt;"",ROWS($B$6:B34),"")</f>
        <v>29</v>
      </c>
      <c r="B34" s="1" t="s">
        <v>450</v>
      </c>
      <c r="C34" s="1" t="s">
        <v>451</v>
      </c>
      <c r="D34" s="1" t="s">
        <v>27</v>
      </c>
      <c r="E34" s="21">
        <v>6635.22</v>
      </c>
      <c r="F34" s="9">
        <v>1091</v>
      </c>
      <c r="G34" s="9">
        <v>13</v>
      </c>
      <c r="H34" s="47">
        <v>45037</v>
      </c>
      <c r="I34" s="11" t="s">
        <v>119</v>
      </c>
    </row>
    <row r="35" spans="1:9" x14ac:dyDescent="0.3">
      <c r="A35" s="8">
        <f>IF(B35&lt;&gt;"",ROWS($B$6:B35),"")</f>
        <v>30</v>
      </c>
      <c r="B35" s="1" t="s">
        <v>400</v>
      </c>
      <c r="C35" s="1" t="s">
        <v>401</v>
      </c>
      <c r="D35" s="1" t="s">
        <v>402</v>
      </c>
      <c r="E35" s="21">
        <v>6448.71</v>
      </c>
      <c r="F35" s="9">
        <v>1004</v>
      </c>
      <c r="G35" s="9">
        <v>12</v>
      </c>
      <c r="H35" s="47">
        <v>45012</v>
      </c>
      <c r="I35" s="11" t="s">
        <v>101</v>
      </c>
    </row>
    <row r="36" spans="1:9" x14ac:dyDescent="0.3">
      <c r="A36" s="8">
        <f>IF(B36&lt;&gt;"",ROWS($B$6:B36),"")</f>
        <v>31</v>
      </c>
      <c r="B36" s="1" t="s">
        <v>444</v>
      </c>
      <c r="C36" s="1" t="s">
        <v>445</v>
      </c>
      <c r="D36" s="1" t="s">
        <v>113</v>
      </c>
      <c r="E36" s="21">
        <v>6126.9400000000005</v>
      </c>
      <c r="F36" s="9">
        <v>1125</v>
      </c>
      <c r="G36" s="9">
        <v>11</v>
      </c>
      <c r="H36" s="47">
        <v>45023</v>
      </c>
      <c r="I36" s="11" t="s">
        <v>332</v>
      </c>
    </row>
    <row r="37" spans="1:9" x14ac:dyDescent="0.3">
      <c r="A37" s="8">
        <f>IF(B37&lt;&gt;"",ROWS($B$6:B37),"")</f>
        <v>32</v>
      </c>
      <c r="B37" s="1" t="s">
        <v>378</v>
      </c>
      <c r="C37" s="1" t="s">
        <v>379</v>
      </c>
      <c r="D37" s="1" t="s">
        <v>380</v>
      </c>
      <c r="E37" s="21">
        <v>5598.4900000000007</v>
      </c>
      <c r="F37" s="9">
        <v>897</v>
      </c>
      <c r="G37" s="9">
        <v>10</v>
      </c>
      <c r="H37" s="47">
        <v>45012</v>
      </c>
      <c r="I37" s="11" t="s">
        <v>101</v>
      </c>
    </row>
    <row r="38" spans="1:9" x14ac:dyDescent="0.3">
      <c r="A38" s="8">
        <f>IF(B38&lt;&gt;"",ROWS($B$6:B38),"")</f>
        <v>33</v>
      </c>
      <c r="B38" s="1" t="s">
        <v>391</v>
      </c>
      <c r="C38" s="1" t="s">
        <v>392</v>
      </c>
      <c r="D38" s="1" t="s">
        <v>27</v>
      </c>
      <c r="E38" s="21">
        <v>5265.12</v>
      </c>
      <c r="F38" s="9">
        <v>824</v>
      </c>
      <c r="G38" s="9">
        <v>21</v>
      </c>
      <c r="H38" s="47">
        <v>45044</v>
      </c>
      <c r="I38" s="11" t="s">
        <v>119</v>
      </c>
    </row>
    <row r="39" spans="1:9" x14ac:dyDescent="0.3">
      <c r="A39" s="8">
        <f>IF(B39&lt;&gt;"",ROWS($B$6:B39),"")</f>
        <v>34</v>
      </c>
      <c r="B39" s="1" t="s">
        <v>389</v>
      </c>
      <c r="C39" s="1" t="s">
        <v>390</v>
      </c>
      <c r="D39" s="1" t="s">
        <v>31</v>
      </c>
      <c r="E39" s="21">
        <v>5262.8200000000006</v>
      </c>
      <c r="F39" s="9">
        <v>821</v>
      </c>
      <c r="G39" s="9">
        <v>11</v>
      </c>
      <c r="H39" s="47">
        <v>45012</v>
      </c>
      <c r="I39" s="11" t="s">
        <v>101</v>
      </c>
    </row>
    <row r="40" spans="1:9" x14ac:dyDescent="0.3">
      <c r="A40" s="8">
        <f>IF(B40&lt;&gt;"",ROWS($B$6:B40),"")</f>
        <v>35</v>
      </c>
      <c r="B40" s="1" t="s">
        <v>224</v>
      </c>
      <c r="C40" s="1" t="s">
        <v>225</v>
      </c>
      <c r="D40" s="1" t="s">
        <v>27</v>
      </c>
      <c r="E40" s="21">
        <v>3869.11</v>
      </c>
      <c r="F40" s="9">
        <v>650</v>
      </c>
      <c r="G40" s="9">
        <v>7</v>
      </c>
      <c r="H40" s="47">
        <v>45002</v>
      </c>
      <c r="I40" s="11" t="s">
        <v>32</v>
      </c>
    </row>
    <row r="41" spans="1:9" x14ac:dyDescent="0.3">
      <c r="A41" s="8">
        <f>IF(B41&lt;&gt;"",ROWS($B$6:B41),"")</f>
        <v>36</v>
      </c>
      <c r="B41" s="1" t="s">
        <v>179</v>
      </c>
      <c r="C41" s="1" t="s">
        <v>180</v>
      </c>
      <c r="D41" s="1" t="s">
        <v>64</v>
      </c>
      <c r="E41" s="21">
        <v>3586.4</v>
      </c>
      <c r="F41" s="9">
        <v>741</v>
      </c>
      <c r="G41" s="9">
        <v>7</v>
      </c>
      <c r="H41" s="47">
        <v>44981</v>
      </c>
      <c r="I41" s="11" t="s">
        <v>119</v>
      </c>
    </row>
    <row r="42" spans="1:9" x14ac:dyDescent="0.3">
      <c r="A42" s="8">
        <f>IF(B42&lt;&gt;"",ROWS($B$6:B42),"")</f>
        <v>37</v>
      </c>
      <c r="B42" s="1" t="s">
        <v>364</v>
      </c>
      <c r="C42" s="1" t="s">
        <v>365</v>
      </c>
      <c r="D42" s="1" t="s">
        <v>27</v>
      </c>
      <c r="E42" s="21">
        <v>3105</v>
      </c>
      <c r="F42" s="9">
        <v>601</v>
      </c>
      <c r="G42" s="9">
        <v>3</v>
      </c>
      <c r="H42" s="47">
        <v>44678</v>
      </c>
      <c r="I42" s="11" t="s">
        <v>119</v>
      </c>
    </row>
    <row r="43" spans="1:9" x14ac:dyDescent="0.3">
      <c r="A43" s="8">
        <f>IF(B43&lt;&gt;"",ROWS($B$6:B43),"")</f>
        <v>38</v>
      </c>
      <c r="B43" s="1" t="s">
        <v>386</v>
      </c>
      <c r="C43" s="1" t="s">
        <v>387</v>
      </c>
      <c r="D43" s="1" t="s">
        <v>388</v>
      </c>
      <c r="E43" s="21">
        <v>3087.6</v>
      </c>
      <c r="F43" s="9">
        <v>583</v>
      </c>
      <c r="G43" s="9">
        <v>8</v>
      </c>
      <c r="H43" s="47">
        <v>45009</v>
      </c>
      <c r="I43" s="11" t="s">
        <v>51</v>
      </c>
    </row>
    <row r="44" spans="1:9" x14ac:dyDescent="0.3">
      <c r="A44" s="8">
        <f>IF(B44&lt;&gt;"",ROWS($B$6:B44),"")</f>
        <v>39</v>
      </c>
      <c r="B44" s="1" t="s">
        <v>25</v>
      </c>
      <c r="C44" s="1" t="s">
        <v>26</v>
      </c>
      <c r="D44" s="1" t="s">
        <v>27</v>
      </c>
      <c r="E44" s="21">
        <v>3041.55</v>
      </c>
      <c r="F44" s="9">
        <v>440</v>
      </c>
      <c r="G44" s="9">
        <v>3</v>
      </c>
      <c r="H44" s="47">
        <v>44911</v>
      </c>
      <c r="I44" s="11" t="s">
        <v>28</v>
      </c>
    </row>
    <row r="45" spans="1:9" x14ac:dyDescent="0.3">
      <c r="A45" s="8">
        <f>IF(B45&lt;&gt;"",ROWS($B$6:B45),"")</f>
        <v>40</v>
      </c>
      <c r="B45" s="1" t="s">
        <v>440</v>
      </c>
      <c r="C45" s="1" t="s">
        <v>572</v>
      </c>
      <c r="D45" s="1" t="s">
        <v>454</v>
      </c>
      <c r="E45" s="21">
        <v>2844</v>
      </c>
      <c r="F45" s="9">
        <v>784</v>
      </c>
      <c r="G45" s="9">
        <v>1</v>
      </c>
      <c r="H45" s="47">
        <v>43567</v>
      </c>
      <c r="I45" s="11" t="s">
        <v>455</v>
      </c>
    </row>
    <row r="46" spans="1:9" x14ac:dyDescent="0.3">
      <c r="A46" s="8">
        <f>IF(B46&lt;&gt;"",ROWS($B$6:B46),"")</f>
        <v>41</v>
      </c>
      <c r="B46" s="1" t="s">
        <v>452</v>
      </c>
      <c r="C46" s="1" t="s">
        <v>453</v>
      </c>
      <c r="D46" s="1" t="s">
        <v>454</v>
      </c>
      <c r="E46" s="21">
        <v>2835</v>
      </c>
      <c r="F46" s="9">
        <v>791</v>
      </c>
      <c r="G46" s="9">
        <v>1</v>
      </c>
      <c r="H46" s="47">
        <v>44894</v>
      </c>
      <c r="I46" s="11" t="s">
        <v>455</v>
      </c>
    </row>
    <row r="47" spans="1:9" x14ac:dyDescent="0.3">
      <c r="A47" s="8">
        <f>IF(B47&lt;&gt;"",ROWS($B$6:B47),"")</f>
        <v>42</v>
      </c>
      <c r="B47" s="1" t="s">
        <v>578</v>
      </c>
      <c r="C47" s="1" t="s">
        <v>579</v>
      </c>
      <c r="D47" s="1" t="s">
        <v>191</v>
      </c>
      <c r="E47" s="21">
        <v>2663.5299999999997</v>
      </c>
      <c r="F47" s="9">
        <v>393</v>
      </c>
      <c r="G47" s="9">
        <v>4</v>
      </c>
      <c r="H47" s="47">
        <v>45023</v>
      </c>
      <c r="I47" s="11" t="s">
        <v>247</v>
      </c>
    </row>
    <row r="48" spans="1:9" x14ac:dyDescent="0.3">
      <c r="A48" s="8">
        <f>IF(B48&lt;&gt;"",ROWS($B$6:B48),"")</f>
        <v>43</v>
      </c>
      <c r="B48" s="1" t="s">
        <v>511</v>
      </c>
      <c r="C48" s="1" t="s">
        <v>512</v>
      </c>
      <c r="D48" s="1" t="s">
        <v>188</v>
      </c>
      <c r="E48" s="21">
        <v>2470.14</v>
      </c>
      <c r="F48" s="9">
        <v>384</v>
      </c>
      <c r="G48" s="9" t="s">
        <v>935</v>
      </c>
      <c r="H48" s="47">
        <v>45044</v>
      </c>
      <c r="I48" s="11" t="s">
        <v>383</v>
      </c>
    </row>
    <row r="49" spans="1:9" x14ac:dyDescent="0.3">
      <c r="A49" s="8">
        <f>IF(B49&lt;&gt;"",ROWS($B$6:B49),"")</f>
        <v>44</v>
      </c>
      <c r="B49" s="1" t="s">
        <v>563</v>
      </c>
      <c r="C49" s="1" t="s">
        <v>564</v>
      </c>
      <c r="D49" s="1" t="s">
        <v>427</v>
      </c>
      <c r="E49" s="21">
        <v>2387</v>
      </c>
      <c r="F49" s="9">
        <v>503</v>
      </c>
      <c r="G49" s="9">
        <v>6</v>
      </c>
      <c r="H49" s="47">
        <v>45016</v>
      </c>
      <c r="I49" s="11" t="s">
        <v>288</v>
      </c>
    </row>
    <row r="50" spans="1:9" x14ac:dyDescent="0.3">
      <c r="A50" s="8">
        <f>IF(B50&lt;&gt;"",ROWS($B$6:B50),"")</f>
        <v>45</v>
      </c>
      <c r="B50" s="1" t="s">
        <v>592</v>
      </c>
      <c r="C50" s="1" t="s">
        <v>593</v>
      </c>
      <c r="D50" s="1" t="s">
        <v>594</v>
      </c>
      <c r="E50" s="21">
        <v>2367</v>
      </c>
      <c r="F50" s="9">
        <v>554</v>
      </c>
      <c r="G50" s="9">
        <v>1</v>
      </c>
      <c r="H50" s="47">
        <v>43574</v>
      </c>
      <c r="I50" s="11" t="s">
        <v>455</v>
      </c>
    </row>
    <row r="51" spans="1:9" x14ac:dyDescent="0.3">
      <c r="A51" s="8">
        <f>IF(B51&lt;&gt;"",ROWS($B$6:B51),"")</f>
        <v>46</v>
      </c>
      <c r="B51" s="1" t="s">
        <v>161</v>
      </c>
      <c r="C51" s="1" t="s">
        <v>162</v>
      </c>
      <c r="D51" s="1" t="s">
        <v>27</v>
      </c>
      <c r="E51" s="21">
        <v>2158.79</v>
      </c>
      <c r="F51" s="9">
        <v>297</v>
      </c>
      <c r="G51" s="9">
        <v>1</v>
      </c>
      <c r="H51" s="47">
        <v>44988</v>
      </c>
      <c r="I51" s="11" t="s">
        <v>32</v>
      </c>
    </row>
    <row r="52" spans="1:9" x14ac:dyDescent="0.3">
      <c r="A52" s="8">
        <f>IF(B52&lt;&gt;"",ROWS($B$6:B52),"")</f>
        <v>47</v>
      </c>
      <c r="B52" s="1" t="s">
        <v>609</v>
      </c>
      <c r="C52" s="1" t="s">
        <v>610</v>
      </c>
      <c r="D52" s="1" t="s">
        <v>113</v>
      </c>
      <c r="E52" s="21">
        <v>2150.5</v>
      </c>
      <c r="F52" s="9">
        <v>648</v>
      </c>
      <c r="G52" s="9">
        <v>5</v>
      </c>
      <c r="H52" s="47">
        <v>45037</v>
      </c>
      <c r="I52" s="11" t="s">
        <v>332</v>
      </c>
    </row>
    <row r="53" spans="1:9" x14ac:dyDescent="0.3">
      <c r="A53" s="8">
        <f>IF(B53&lt;&gt;"",ROWS($B$6:B53),"")</f>
        <v>48</v>
      </c>
      <c r="B53" s="1" t="s">
        <v>632</v>
      </c>
      <c r="C53" s="1" t="s">
        <v>633</v>
      </c>
      <c r="D53" s="1" t="s">
        <v>536</v>
      </c>
      <c r="E53" s="21">
        <v>1836</v>
      </c>
      <c r="F53" s="9">
        <v>448</v>
      </c>
      <c r="G53" s="9">
        <v>1</v>
      </c>
      <c r="H53" s="47">
        <v>44707</v>
      </c>
      <c r="I53" s="11" t="s">
        <v>455</v>
      </c>
    </row>
    <row r="54" spans="1:9" x14ac:dyDescent="0.3">
      <c r="A54" s="8">
        <f>IF(B54&lt;&gt;"",ROWS($B$6:B54),"")</f>
        <v>49</v>
      </c>
      <c r="B54" s="1" t="s">
        <v>542</v>
      </c>
      <c r="C54" s="1" t="s">
        <v>543</v>
      </c>
      <c r="D54" s="1" t="s">
        <v>191</v>
      </c>
      <c r="E54" s="21">
        <v>1702.5</v>
      </c>
      <c r="F54" s="9">
        <v>500</v>
      </c>
      <c r="G54" s="9">
        <v>1</v>
      </c>
      <c r="H54" s="47">
        <v>44112</v>
      </c>
      <c r="I54" s="11" t="s">
        <v>455</v>
      </c>
    </row>
    <row r="55" spans="1:9" x14ac:dyDescent="0.3">
      <c r="A55" s="8">
        <f>IF(B55&lt;&gt;"",ROWS($B$6:B55),"")</f>
        <v>50</v>
      </c>
      <c r="B55" s="1" t="s">
        <v>590</v>
      </c>
      <c r="C55" s="1" t="s">
        <v>591</v>
      </c>
      <c r="D55" s="1" t="s">
        <v>113</v>
      </c>
      <c r="E55" s="21">
        <v>1623.44</v>
      </c>
      <c r="F55" s="9">
        <v>271</v>
      </c>
      <c r="G55" s="9">
        <v>15</v>
      </c>
      <c r="H55" s="47">
        <v>45016</v>
      </c>
      <c r="I55" s="11" t="s">
        <v>232</v>
      </c>
    </row>
    <row r="56" spans="1:9" x14ac:dyDescent="0.3">
      <c r="A56" s="8">
        <f>IF(B56&lt;&gt;"",ROWS($B$6:B56),"")</f>
        <v>51</v>
      </c>
      <c r="B56" s="1" t="s">
        <v>664</v>
      </c>
      <c r="C56" s="1" t="s">
        <v>665</v>
      </c>
      <c r="D56" s="1" t="s">
        <v>666</v>
      </c>
      <c r="E56" s="21">
        <v>1476.5</v>
      </c>
      <c r="F56" s="9">
        <v>430</v>
      </c>
      <c r="G56" s="9">
        <v>1</v>
      </c>
      <c r="H56" s="47">
        <v>43896</v>
      </c>
      <c r="I56" s="11" t="s">
        <v>455</v>
      </c>
    </row>
    <row r="57" spans="1:9" x14ac:dyDescent="0.3">
      <c r="A57" s="8">
        <f>IF(B57&lt;&gt;"",ROWS($B$6:B57),"")</f>
        <v>52</v>
      </c>
      <c r="B57" s="1" t="s">
        <v>595</v>
      </c>
      <c r="C57" s="1" t="s">
        <v>596</v>
      </c>
      <c r="D57" s="1" t="s">
        <v>597</v>
      </c>
      <c r="E57" s="21">
        <v>1384</v>
      </c>
      <c r="F57" s="9">
        <v>426</v>
      </c>
      <c r="G57" s="9">
        <v>1</v>
      </c>
      <c r="H57" s="47">
        <v>44114</v>
      </c>
      <c r="I57" s="11" t="s">
        <v>375</v>
      </c>
    </row>
    <row r="58" spans="1:9" x14ac:dyDescent="0.3">
      <c r="A58" s="8">
        <f>IF(B58&lt;&gt;"",ROWS($B$6:B58),"")</f>
        <v>53</v>
      </c>
      <c r="B58" s="1" t="s">
        <v>490</v>
      </c>
      <c r="C58" s="1" t="s">
        <v>491</v>
      </c>
      <c r="D58" s="1" t="s">
        <v>454</v>
      </c>
      <c r="E58" s="21">
        <v>1172</v>
      </c>
      <c r="F58" s="9">
        <v>299</v>
      </c>
      <c r="G58" s="9">
        <v>1</v>
      </c>
      <c r="H58" s="47">
        <v>42654</v>
      </c>
      <c r="I58" s="11" t="s">
        <v>375</v>
      </c>
    </row>
    <row r="59" spans="1:9" x14ac:dyDescent="0.3">
      <c r="A59" s="8">
        <f>IF(B59&lt;&gt;"",ROWS($B$6:B59),"")</f>
        <v>54</v>
      </c>
      <c r="B59" s="1" t="s">
        <v>565</v>
      </c>
      <c r="C59" s="1" t="s">
        <v>565</v>
      </c>
      <c r="D59" s="1" t="s">
        <v>37</v>
      </c>
      <c r="E59" s="21">
        <v>1162</v>
      </c>
      <c r="F59" s="9">
        <v>211</v>
      </c>
      <c r="G59" s="9">
        <v>2</v>
      </c>
      <c r="H59" s="47">
        <v>45043</v>
      </c>
      <c r="I59" s="11" t="s">
        <v>482</v>
      </c>
    </row>
    <row r="60" spans="1:9" x14ac:dyDescent="0.3">
      <c r="A60" s="8">
        <f>IF(B60&lt;&gt;"",ROWS($B$6:B60),"")</f>
        <v>55</v>
      </c>
      <c r="B60" s="1" t="s">
        <v>701</v>
      </c>
      <c r="C60" s="1" t="s">
        <v>702</v>
      </c>
      <c r="D60" s="1" t="s">
        <v>703</v>
      </c>
      <c r="E60" s="21">
        <v>1107.2</v>
      </c>
      <c r="F60" s="9">
        <v>332</v>
      </c>
      <c r="G60" s="9">
        <v>8</v>
      </c>
      <c r="H60" s="47">
        <v>44606</v>
      </c>
      <c r="I60" s="11" t="s">
        <v>465</v>
      </c>
    </row>
    <row r="61" spans="1:9" x14ac:dyDescent="0.3">
      <c r="A61" s="8">
        <f>IF(B61&lt;&gt;"",ROWS($B$6:B61),"")</f>
        <v>56</v>
      </c>
      <c r="B61" s="1" t="s">
        <v>704</v>
      </c>
      <c r="C61" s="1" t="s">
        <v>705</v>
      </c>
      <c r="D61" s="1" t="s">
        <v>536</v>
      </c>
      <c r="E61" s="21">
        <v>1100</v>
      </c>
      <c r="F61" s="9">
        <v>375</v>
      </c>
      <c r="G61" s="9">
        <v>1</v>
      </c>
      <c r="H61" s="47">
        <v>44440</v>
      </c>
      <c r="I61" s="11" t="s">
        <v>455</v>
      </c>
    </row>
    <row r="62" spans="1:9" x14ac:dyDescent="0.3">
      <c r="A62" s="8">
        <f>IF(B62&lt;&gt;"",ROWS($B$6:B62),"")</f>
        <v>57</v>
      </c>
      <c r="B62" s="1" t="s">
        <v>476</v>
      </c>
      <c r="C62" s="1" t="s">
        <v>477</v>
      </c>
      <c r="D62" s="1" t="s">
        <v>478</v>
      </c>
      <c r="E62" s="21">
        <v>1085</v>
      </c>
      <c r="F62" s="9">
        <v>310</v>
      </c>
      <c r="G62" s="9">
        <v>1</v>
      </c>
      <c r="H62" s="47">
        <v>44939</v>
      </c>
      <c r="I62" s="11" t="s">
        <v>332</v>
      </c>
    </row>
    <row r="63" spans="1:9" x14ac:dyDescent="0.3">
      <c r="A63" s="8">
        <f>IF(B63&lt;&gt;"",ROWS($B$6:B63),"")</f>
        <v>58</v>
      </c>
      <c r="B63" s="1" t="s">
        <v>620</v>
      </c>
      <c r="C63" s="1" t="s">
        <v>621</v>
      </c>
      <c r="D63" s="1" t="s">
        <v>622</v>
      </c>
      <c r="E63" s="21">
        <v>1069.24</v>
      </c>
      <c r="F63" s="9">
        <v>193</v>
      </c>
      <c r="G63" s="9">
        <v>8</v>
      </c>
      <c r="H63" s="47">
        <v>45012</v>
      </c>
      <c r="I63" s="11" t="s">
        <v>101</v>
      </c>
    </row>
    <row r="64" spans="1:9" x14ac:dyDescent="0.3">
      <c r="A64" s="8">
        <f>IF(B64&lt;&gt;"",ROWS($B$6:B64),"")</f>
        <v>59</v>
      </c>
      <c r="B64" s="1" t="s">
        <v>598</v>
      </c>
      <c r="C64" s="1" t="s">
        <v>599</v>
      </c>
      <c r="D64" s="1" t="s">
        <v>600</v>
      </c>
      <c r="E64" s="21">
        <v>999</v>
      </c>
      <c r="F64" s="9">
        <v>253</v>
      </c>
      <c r="G64" s="9">
        <v>1</v>
      </c>
      <c r="H64" s="47">
        <v>44493</v>
      </c>
      <c r="I64" s="11" t="s">
        <v>375</v>
      </c>
    </row>
    <row r="65" spans="1:9" x14ac:dyDescent="0.3">
      <c r="A65" s="8">
        <f>IF(B65&lt;&gt;"",ROWS($B$6:B65),"")</f>
        <v>60</v>
      </c>
      <c r="B65" s="1" t="s">
        <v>372</v>
      </c>
      <c r="C65" s="1" t="s">
        <v>373</v>
      </c>
      <c r="D65" s="1" t="s">
        <v>374</v>
      </c>
      <c r="E65" s="21">
        <v>987</v>
      </c>
      <c r="F65" s="9">
        <v>263</v>
      </c>
      <c r="G65" s="9">
        <v>1</v>
      </c>
      <c r="H65" s="47">
        <v>44807</v>
      </c>
      <c r="I65" s="11" t="s">
        <v>375</v>
      </c>
    </row>
    <row r="66" spans="1:9" x14ac:dyDescent="0.3">
      <c r="A66" s="8">
        <f>IF(B66&lt;&gt;"",ROWS($B$6:B66),"")</f>
        <v>61</v>
      </c>
      <c r="B66" s="1" t="s">
        <v>397</v>
      </c>
      <c r="C66" s="1" t="s">
        <v>398</v>
      </c>
      <c r="D66" s="1" t="s">
        <v>399</v>
      </c>
      <c r="E66" s="21">
        <v>970</v>
      </c>
      <c r="F66" s="9">
        <v>246</v>
      </c>
      <c r="G66" s="9">
        <v>1</v>
      </c>
      <c r="H66" s="47">
        <v>44716</v>
      </c>
      <c r="I66" s="11" t="s">
        <v>375</v>
      </c>
    </row>
    <row r="67" spans="1:9" x14ac:dyDescent="0.3">
      <c r="A67" s="8">
        <f>IF(B67&lt;&gt;"",ROWS($B$6:B67),"")</f>
        <v>62</v>
      </c>
      <c r="B67" s="1" t="s">
        <v>675</v>
      </c>
      <c r="C67" s="1" t="s">
        <v>676</v>
      </c>
      <c r="D67" s="1" t="s">
        <v>113</v>
      </c>
      <c r="E67" s="21">
        <v>956.82000000000016</v>
      </c>
      <c r="F67" s="9">
        <v>162</v>
      </c>
      <c r="G67" s="9">
        <v>10</v>
      </c>
      <c r="H67" s="47">
        <v>45012</v>
      </c>
      <c r="I67" s="11" t="s">
        <v>101</v>
      </c>
    </row>
    <row r="68" spans="1:9" x14ac:dyDescent="0.3">
      <c r="A68" s="8">
        <f>IF(B68&lt;&gt;"",ROWS($B$6:B68),"")</f>
        <v>63</v>
      </c>
      <c r="B68" s="1" t="s">
        <v>724</v>
      </c>
      <c r="C68" s="1" t="s">
        <v>725</v>
      </c>
      <c r="D68" s="1" t="s">
        <v>280</v>
      </c>
      <c r="E68" s="21">
        <v>945</v>
      </c>
      <c r="F68" s="9">
        <v>379</v>
      </c>
      <c r="G68" s="9">
        <v>1</v>
      </c>
      <c r="H68" s="47">
        <v>44428</v>
      </c>
      <c r="I68" s="11" t="s">
        <v>455</v>
      </c>
    </row>
    <row r="69" spans="1:9" x14ac:dyDescent="0.3">
      <c r="A69" s="8">
        <f>IF(B69&lt;&gt;"",ROWS($B$6:B69),"")</f>
        <v>64</v>
      </c>
      <c r="B69" s="1" t="s">
        <v>228</v>
      </c>
      <c r="C69" s="1" t="s">
        <v>229</v>
      </c>
      <c r="D69" s="1" t="s">
        <v>113</v>
      </c>
      <c r="E69" s="21">
        <v>902.5</v>
      </c>
      <c r="F69" s="9">
        <v>161</v>
      </c>
      <c r="G69" s="9">
        <v>1</v>
      </c>
      <c r="H69" s="47">
        <v>44932</v>
      </c>
      <c r="I69" s="11" t="s">
        <v>119</v>
      </c>
    </row>
    <row r="70" spans="1:9" x14ac:dyDescent="0.3">
      <c r="A70" s="8">
        <f>IF(B70&lt;&gt;"",ROWS($B$6:B70),"")</f>
        <v>65</v>
      </c>
      <c r="B70" s="1" t="s">
        <v>534</v>
      </c>
      <c r="C70" s="1" t="s">
        <v>535</v>
      </c>
      <c r="D70" s="1" t="s">
        <v>536</v>
      </c>
      <c r="E70" s="21">
        <v>896</v>
      </c>
      <c r="F70" s="9">
        <v>279</v>
      </c>
      <c r="G70" s="9">
        <v>1</v>
      </c>
      <c r="H70" s="47">
        <v>44080</v>
      </c>
      <c r="I70" s="11" t="s">
        <v>375</v>
      </c>
    </row>
    <row r="71" spans="1:9" x14ac:dyDescent="0.3">
      <c r="A71" s="8">
        <f>IF(B71&lt;&gt;"",ROWS($B$6:B71),"")</f>
        <v>66</v>
      </c>
      <c r="B71" s="1" t="s">
        <v>651</v>
      </c>
      <c r="C71" s="1" t="s">
        <v>652</v>
      </c>
      <c r="D71" s="1" t="s">
        <v>461</v>
      </c>
      <c r="E71" s="21">
        <v>865.7</v>
      </c>
      <c r="F71" s="9">
        <v>172</v>
      </c>
      <c r="G71" s="9">
        <v>5</v>
      </c>
      <c r="H71" s="47">
        <v>45030</v>
      </c>
      <c r="I71" s="11" t="s">
        <v>316</v>
      </c>
    </row>
    <row r="72" spans="1:9" x14ac:dyDescent="0.3">
      <c r="A72" s="8">
        <f>IF(B72&lt;&gt;"",ROWS($B$6:B72),"")</f>
        <v>67</v>
      </c>
      <c r="B72" s="1" t="s">
        <v>741</v>
      </c>
      <c r="C72" s="1" t="s">
        <v>742</v>
      </c>
      <c r="D72" s="1" t="s">
        <v>280</v>
      </c>
      <c r="E72" s="21">
        <v>848.5</v>
      </c>
      <c r="F72" s="9">
        <v>273</v>
      </c>
      <c r="G72" s="9">
        <v>1</v>
      </c>
      <c r="H72" s="47">
        <v>44680</v>
      </c>
      <c r="I72" s="11" t="s">
        <v>455</v>
      </c>
    </row>
    <row r="73" spans="1:9" x14ac:dyDescent="0.3">
      <c r="A73" s="8">
        <f>IF(B73&lt;&gt;"",ROWS($B$6:B73),"")</f>
        <v>68</v>
      </c>
      <c r="B73" s="1" t="s">
        <v>743</v>
      </c>
      <c r="C73" s="1" t="s">
        <v>744</v>
      </c>
      <c r="D73" s="1" t="s">
        <v>568</v>
      </c>
      <c r="E73" s="21">
        <v>846</v>
      </c>
      <c r="F73" s="9">
        <v>431</v>
      </c>
      <c r="G73" s="9">
        <v>1</v>
      </c>
      <c r="H73" s="47">
        <v>44658</v>
      </c>
      <c r="I73" s="11" t="s">
        <v>455</v>
      </c>
    </row>
    <row r="74" spans="1:9" x14ac:dyDescent="0.3">
      <c r="A74" s="8">
        <f>IF(B74&lt;&gt;"",ROWS($B$6:B74),"")</f>
        <v>69</v>
      </c>
      <c r="B74" s="1" t="s">
        <v>642</v>
      </c>
      <c r="C74" s="1" t="s">
        <v>643</v>
      </c>
      <c r="D74" s="1" t="s">
        <v>644</v>
      </c>
      <c r="E74" s="21">
        <v>821</v>
      </c>
      <c r="F74" s="9">
        <v>259</v>
      </c>
      <c r="G74" s="9">
        <v>1</v>
      </c>
      <c r="H74" s="47">
        <v>43435</v>
      </c>
      <c r="I74" s="11" t="s">
        <v>375</v>
      </c>
    </row>
    <row r="75" spans="1:9" x14ac:dyDescent="0.3">
      <c r="A75" s="8">
        <f>IF(B75&lt;&gt;"",ROWS($B$6:B75),"")</f>
        <v>70</v>
      </c>
      <c r="B75" s="1" t="s">
        <v>116</v>
      </c>
      <c r="C75" s="1" t="s">
        <v>117</v>
      </c>
      <c r="D75" s="1" t="s">
        <v>118</v>
      </c>
      <c r="E75" s="21">
        <v>810</v>
      </c>
      <c r="F75" s="9">
        <v>150</v>
      </c>
      <c r="G75" s="9">
        <v>1</v>
      </c>
      <c r="H75" s="47">
        <v>44925</v>
      </c>
      <c r="I75" s="11" t="s">
        <v>119</v>
      </c>
    </row>
    <row r="76" spans="1:9" x14ac:dyDescent="0.3">
      <c r="A76" s="8">
        <f>IF(B76&lt;&gt;"",ROWS($B$6:B76),"")</f>
        <v>71</v>
      </c>
      <c r="B76" s="1" t="s">
        <v>462</v>
      </c>
      <c r="C76" s="1" t="s">
        <v>463</v>
      </c>
      <c r="D76" s="1" t="s">
        <v>464</v>
      </c>
      <c r="E76" s="21">
        <v>715.5</v>
      </c>
      <c r="F76" s="9">
        <v>127</v>
      </c>
      <c r="G76" s="9">
        <v>1</v>
      </c>
      <c r="H76" s="47">
        <v>44896</v>
      </c>
      <c r="I76" s="11" t="s">
        <v>465</v>
      </c>
    </row>
    <row r="77" spans="1:9" x14ac:dyDescent="0.3">
      <c r="A77" s="8">
        <f>IF(B77&lt;&gt;"",ROWS($B$6:B77),"")</f>
        <v>72</v>
      </c>
      <c r="B77" s="1" t="s">
        <v>769</v>
      </c>
      <c r="C77" s="1" t="s">
        <v>770</v>
      </c>
      <c r="D77" s="1" t="s">
        <v>771</v>
      </c>
      <c r="E77" s="21">
        <v>694</v>
      </c>
      <c r="F77" s="9">
        <v>198</v>
      </c>
      <c r="G77" s="9">
        <v>1</v>
      </c>
      <c r="H77" s="47">
        <v>43992</v>
      </c>
      <c r="I77" s="11" t="s">
        <v>455</v>
      </c>
    </row>
    <row r="78" spans="1:9" x14ac:dyDescent="0.3">
      <c r="A78" s="8">
        <f>IF(B78&lt;&gt;"",ROWS($B$6:B78),"")</f>
        <v>73</v>
      </c>
      <c r="B78" s="1" t="s">
        <v>255</v>
      </c>
      <c r="C78" s="1" t="s">
        <v>256</v>
      </c>
      <c r="D78" s="1" t="s">
        <v>257</v>
      </c>
      <c r="E78" s="21">
        <v>688.9</v>
      </c>
      <c r="F78" s="9">
        <v>116</v>
      </c>
      <c r="G78" s="9">
        <v>2</v>
      </c>
      <c r="H78" s="47">
        <v>44960</v>
      </c>
      <c r="I78" s="11" t="s">
        <v>28</v>
      </c>
    </row>
    <row r="79" spans="1:9" x14ac:dyDescent="0.3">
      <c r="A79" s="8">
        <f>IF(B79&lt;&gt;"",ROWS($B$6:B79),"")</f>
        <v>74</v>
      </c>
      <c r="B79" s="1" t="s">
        <v>753</v>
      </c>
      <c r="C79" s="1" t="s">
        <v>754</v>
      </c>
      <c r="D79" s="1" t="s">
        <v>461</v>
      </c>
      <c r="E79" s="21">
        <v>684.65</v>
      </c>
      <c r="F79" s="9">
        <v>108</v>
      </c>
      <c r="G79" s="9">
        <v>4</v>
      </c>
      <c r="H79" s="47">
        <v>45044</v>
      </c>
      <c r="I79" s="11" t="s">
        <v>316</v>
      </c>
    </row>
    <row r="80" spans="1:9" x14ac:dyDescent="0.3">
      <c r="A80" s="8">
        <f>IF(B80&lt;&gt;"",ROWS($B$6:B80),"")</f>
        <v>75</v>
      </c>
      <c r="B80" s="1" t="s">
        <v>778</v>
      </c>
      <c r="C80" s="1" t="s">
        <v>778</v>
      </c>
      <c r="D80" s="1" t="s">
        <v>37</v>
      </c>
      <c r="E80" s="21">
        <v>658</v>
      </c>
      <c r="F80" s="9">
        <v>166</v>
      </c>
      <c r="G80" s="9">
        <v>1</v>
      </c>
      <c r="H80" s="47">
        <v>43574</v>
      </c>
      <c r="I80" s="11" t="s">
        <v>101</v>
      </c>
    </row>
    <row r="81" spans="1:9" x14ac:dyDescent="0.3">
      <c r="A81" s="8">
        <f>IF(B81&lt;&gt;"",ROWS($B$6:B81),"")</f>
        <v>76</v>
      </c>
      <c r="B81" s="1" t="s">
        <v>291</v>
      </c>
      <c r="C81" s="1" t="s">
        <v>292</v>
      </c>
      <c r="D81" s="1" t="s">
        <v>280</v>
      </c>
      <c r="E81" s="21">
        <v>658</v>
      </c>
      <c r="F81" s="9">
        <v>160</v>
      </c>
      <c r="G81" s="9">
        <v>3</v>
      </c>
      <c r="H81" s="47">
        <v>44988</v>
      </c>
      <c r="I81" s="11" t="s">
        <v>160</v>
      </c>
    </row>
    <row r="82" spans="1:9" x14ac:dyDescent="0.3">
      <c r="A82" s="8">
        <f>IF(B82&lt;&gt;"",ROWS($B$6:B82),"")</f>
        <v>77</v>
      </c>
      <c r="B82" s="1" t="s">
        <v>932</v>
      </c>
      <c r="C82" s="1" t="s">
        <v>733</v>
      </c>
      <c r="D82" s="1" t="s">
        <v>734</v>
      </c>
      <c r="E82" s="21">
        <v>581.29999999999995</v>
      </c>
      <c r="F82" s="9">
        <v>117</v>
      </c>
      <c r="G82" s="9">
        <v>7</v>
      </c>
      <c r="H82" s="47">
        <v>45012</v>
      </c>
      <c r="I82" s="11" t="s">
        <v>101</v>
      </c>
    </row>
    <row r="83" spans="1:9" x14ac:dyDescent="0.3">
      <c r="A83" s="8">
        <f>IF(B83&lt;&gt;"",ROWS($B$6:B83),"")</f>
        <v>78</v>
      </c>
      <c r="B83" s="1" t="s">
        <v>800</v>
      </c>
      <c r="C83" s="1" t="s">
        <v>801</v>
      </c>
      <c r="D83" s="1" t="s">
        <v>113</v>
      </c>
      <c r="E83" s="21">
        <v>526</v>
      </c>
      <c r="F83" s="9">
        <v>106</v>
      </c>
      <c r="G83" s="9">
        <v>2</v>
      </c>
      <c r="H83" s="47">
        <v>43987</v>
      </c>
      <c r="I83" s="11" t="s">
        <v>101</v>
      </c>
    </row>
    <row r="84" spans="1:9" x14ac:dyDescent="0.3">
      <c r="A84" s="8">
        <f>IF(B84&lt;&gt;"",ROWS($B$6:B84),"")</f>
        <v>79</v>
      </c>
      <c r="B84" s="1" t="s">
        <v>804</v>
      </c>
      <c r="C84" s="1" t="s">
        <v>805</v>
      </c>
      <c r="D84" s="1" t="s">
        <v>280</v>
      </c>
      <c r="E84" s="21">
        <v>518.5</v>
      </c>
      <c r="F84" s="9">
        <v>237</v>
      </c>
      <c r="G84" s="9">
        <v>1</v>
      </c>
      <c r="H84" s="47">
        <v>44533</v>
      </c>
      <c r="I84" s="11" t="s">
        <v>455</v>
      </c>
    </row>
    <row r="85" spans="1:9" x14ac:dyDescent="0.3">
      <c r="A85" s="8">
        <f>IF(B85&lt;&gt;"",ROWS($B$6:B85),"")</f>
        <v>80</v>
      </c>
      <c r="B85" s="1" t="s">
        <v>737</v>
      </c>
      <c r="C85" s="1" t="s">
        <v>738</v>
      </c>
      <c r="D85" s="1" t="s">
        <v>113</v>
      </c>
      <c r="E85" s="21">
        <v>468.09999999999997</v>
      </c>
      <c r="F85" s="9">
        <v>80</v>
      </c>
      <c r="G85" s="9">
        <v>5</v>
      </c>
      <c r="H85" s="47">
        <v>45012</v>
      </c>
      <c r="I85" s="11" t="s">
        <v>101</v>
      </c>
    </row>
    <row r="86" spans="1:9" x14ac:dyDescent="0.3">
      <c r="A86" s="8">
        <f>IF(B86&lt;&gt;"",ROWS($B$6:B86),"")</f>
        <v>81</v>
      </c>
      <c r="B86" s="1" t="s">
        <v>134</v>
      </c>
      <c r="C86" s="1" t="s">
        <v>135</v>
      </c>
      <c r="D86" s="1" t="s">
        <v>27</v>
      </c>
      <c r="E86" s="21">
        <v>435.71000000000004</v>
      </c>
      <c r="F86" s="9">
        <v>77</v>
      </c>
      <c r="G86" s="9">
        <v>4</v>
      </c>
      <c r="H86" s="47">
        <v>44967</v>
      </c>
      <c r="I86" s="11" t="s">
        <v>101</v>
      </c>
    </row>
    <row r="87" spans="1:9" x14ac:dyDescent="0.3">
      <c r="A87" s="8">
        <f>IF(B87&lt;&gt;"",ROWS($B$6:B87),"")</f>
        <v>82</v>
      </c>
      <c r="B87" s="1" t="s">
        <v>317</v>
      </c>
      <c r="C87" s="1" t="s">
        <v>318</v>
      </c>
      <c r="D87" s="1" t="s">
        <v>27</v>
      </c>
      <c r="E87" s="21">
        <v>414</v>
      </c>
      <c r="F87" s="9">
        <v>59</v>
      </c>
      <c r="G87" s="9">
        <v>1</v>
      </c>
      <c r="H87" s="47">
        <v>44981</v>
      </c>
      <c r="I87" s="11" t="s">
        <v>160</v>
      </c>
    </row>
    <row r="88" spans="1:9" x14ac:dyDescent="0.3">
      <c r="A88" s="8">
        <f>IF(B88&lt;&gt;"",ROWS($B$6:B88),"")</f>
        <v>83</v>
      </c>
      <c r="B88" s="1" t="s">
        <v>167</v>
      </c>
      <c r="C88" s="1" t="s">
        <v>168</v>
      </c>
      <c r="D88" s="1" t="s">
        <v>27</v>
      </c>
      <c r="E88" s="21">
        <v>400</v>
      </c>
      <c r="F88" s="9">
        <v>100</v>
      </c>
      <c r="G88" s="9">
        <v>1</v>
      </c>
      <c r="H88" s="47">
        <v>44932</v>
      </c>
      <c r="I88" s="11" t="s">
        <v>51</v>
      </c>
    </row>
    <row r="89" spans="1:9" x14ac:dyDescent="0.3">
      <c r="A89" s="8">
        <f>IF(B89&lt;&gt;"",ROWS($B$6:B89),"")</f>
        <v>84</v>
      </c>
      <c r="B89" s="1" t="s">
        <v>833</v>
      </c>
      <c r="C89" s="1" t="s">
        <v>833</v>
      </c>
      <c r="D89" s="1" t="s">
        <v>37</v>
      </c>
      <c r="E89" s="21">
        <v>387.9</v>
      </c>
      <c r="F89" s="9">
        <v>92</v>
      </c>
      <c r="G89" s="9">
        <v>3</v>
      </c>
      <c r="H89" s="47">
        <v>45026</v>
      </c>
      <c r="I89" s="11" t="s">
        <v>101</v>
      </c>
    </row>
    <row r="90" spans="1:9" x14ac:dyDescent="0.3">
      <c r="A90" s="8">
        <f>IF(B90&lt;&gt;"",ROWS($B$6:B90),"")</f>
        <v>85</v>
      </c>
      <c r="B90" s="1" t="s">
        <v>672</v>
      </c>
      <c r="C90" s="1" t="s">
        <v>673</v>
      </c>
      <c r="D90" s="1" t="s">
        <v>674</v>
      </c>
      <c r="E90" s="21">
        <v>375</v>
      </c>
      <c r="F90" s="9">
        <v>87</v>
      </c>
      <c r="G90" s="9">
        <v>1</v>
      </c>
      <c r="H90" s="47">
        <v>44431</v>
      </c>
      <c r="I90" s="11" t="s">
        <v>375</v>
      </c>
    </row>
    <row r="91" spans="1:9" x14ac:dyDescent="0.3">
      <c r="A91" s="8">
        <f>IF(B91&lt;&gt;"",ROWS($B$6:B91),"")</f>
        <v>86</v>
      </c>
      <c r="B91" s="1" t="s">
        <v>826</v>
      </c>
      <c r="C91" s="1" t="s">
        <v>827</v>
      </c>
      <c r="D91" s="1" t="s">
        <v>402</v>
      </c>
      <c r="E91" s="21">
        <v>355</v>
      </c>
      <c r="F91" s="9">
        <v>70</v>
      </c>
      <c r="G91" s="9">
        <v>2</v>
      </c>
      <c r="H91" s="47">
        <v>43987</v>
      </c>
      <c r="I91" s="11" t="s">
        <v>101</v>
      </c>
    </row>
    <row r="92" spans="1:9" x14ac:dyDescent="0.3">
      <c r="A92" s="8">
        <f>IF(B92&lt;&gt;"",ROWS($B$6:B92),"")</f>
        <v>87</v>
      </c>
      <c r="B92" s="1" t="s">
        <v>549</v>
      </c>
      <c r="C92" s="1" t="s">
        <v>550</v>
      </c>
      <c r="D92" s="1" t="s">
        <v>551</v>
      </c>
      <c r="E92" s="21">
        <v>324</v>
      </c>
      <c r="F92" s="9">
        <v>70</v>
      </c>
      <c r="G92" s="9">
        <v>1</v>
      </c>
      <c r="H92" s="47">
        <v>44302</v>
      </c>
      <c r="I92" s="11" t="s">
        <v>375</v>
      </c>
    </row>
    <row r="93" spans="1:9" x14ac:dyDescent="0.3">
      <c r="A93" s="8">
        <f>IF(B93&lt;&gt;"",ROWS($B$6:B93),"")</f>
        <v>88</v>
      </c>
      <c r="B93" s="1" t="s">
        <v>745</v>
      </c>
      <c r="C93" s="1" t="s">
        <v>746</v>
      </c>
      <c r="D93" s="1" t="s">
        <v>747</v>
      </c>
      <c r="E93" s="21">
        <v>269.59999999999997</v>
      </c>
      <c r="F93" s="9">
        <v>40</v>
      </c>
      <c r="G93" s="9">
        <v>3</v>
      </c>
      <c r="H93" s="47">
        <v>45012</v>
      </c>
      <c r="I93" s="11" t="s">
        <v>101</v>
      </c>
    </row>
    <row r="94" spans="1:9" x14ac:dyDescent="0.3">
      <c r="A94" s="8">
        <f>IF(B94&lt;&gt;"",ROWS($B$6:B94),"")</f>
        <v>89</v>
      </c>
      <c r="B94" s="1" t="s">
        <v>793</v>
      </c>
      <c r="C94" s="1" t="s">
        <v>794</v>
      </c>
      <c r="D94" s="1" t="s">
        <v>27</v>
      </c>
      <c r="E94" s="21">
        <v>224.6</v>
      </c>
      <c r="F94" s="9">
        <v>37</v>
      </c>
      <c r="G94" s="9">
        <v>3</v>
      </c>
      <c r="H94" s="47">
        <v>45012</v>
      </c>
      <c r="I94" s="11" t="s">
        <v>101</v>
      </c>
    </row>
    <row r="95" spans="1:9" x14ac:dyDescent="0.3">
      <c r="A95" s="8">
        <f>IF(B95&lt;&gt;"",ROWS($B$6:B95),"")</f>
        <v>90</v>
      </c>
      <c r="B95" s="1" t="s">
        <v>843</v>
      </c>
      <c r="C95" s="1" t="s">
        <v>844</v>
      </c>
      <c r="D95" s="1" t="s">
        <v>113</v>
      </c>
      <c r="E95" s="21">
        <v>199</v>
      </c>
      <c r="F95" s="9">
        <v>45</v>
      </c>
      <c r="G95" s="9">
        <v>4</v>
      </c>
      <c r="H95" s="47">
        <v>45012</v>
      </c>
      <c r="I95" s="11" t="s">
        <v>101</v>
      </c>
    </row>
    <row r="96" spans="1:9" x14ac:dyDescent="0.3">
      <c r="A96" s="8">
        <f>IF(B96&lt;&gt;"",ROWS($B$6:B96),"")</f>
        <v>91</v>
      </c>
      <c r="B96" s="1" t="s">
        <v>816</v>
      </c>
      <c r="C96" s="1" t="s">
        <v>817</v>
      </c>
      <c r="D96" s="1" t="s">
        <v>818</v>
      </c>
      <c r="E96" s="21">
        <v>188</v>
      </c>
      <c r="F96" s="9">
        <v>34</v>
      </c>
      <c r="G96" s="9">
        <v>1</v>
      </c>
      <c r="H96" s="47">
        <v>45012</v>
      </c>
      <c r="I96" s="11" t="s">
        <v>101</v>
      </c>
    </row>
    <row r="97" spans="1:9" x14ac:dyDescent="0.3">
      <c r="A97" s="8">
        <f>IF(B97&lt;&gt;"",ROWS($B$6:B97),"")</f>
        <v>92</v>
      </c>
      <c r="B97" s="1" t="s">
        <v>886</v>
      </c>
      <c r="C97" s="1" t="s">
        <v>887</v>
      </c>
      <c r="D97" s="1" t="s">
        <v>536</v>
      </c>
      <c r="E97" s="21">
        <v>154</v>
      </c>
      <c r="F97" s="9">
        <v>43</v>
      </c>
      <c r="G97" s="9">
        <v>1</v>
      </c>
      <c r="H97" s="47">
        <v>44007</v>
      </c>
      <c r="I97" s="11" t="s">
        <v>455</v>
      </c>
    </row>
    <row r="98" spans="1:9" x14ac:dyDescent="0.3">
      <c r="A98" s="8">
        <f>IF(B98&lt;&gt;"",ROWS($B$6:B98),"")</f>
        <v>93</v>
      </c>
      <c r="B98" s="1" t="s">
        <v>860</v>
      </c>
      <c r="C98" s="1" t="s">
        <v>861</v>
      </c>
      <c r="D98" s="1" t="s">
        <v>862</v>
      </c>
      <c r="E98" s="21">
        <v>141.99</v>
      </c>
      <c r="F98" s="9">
        <v>47</v>
      </c>
      <c r="G98" s="9">
        <v>1</v>
      </c>
      <c r="H98" s="47">
        <v>43763</v>
      </c>
      <c r="I98" s="11" t="s">
        <v>316</v>
      </c>
    </row>
    <row r="99" spans="1:9" x14ac:dyDescent="0.3">
      <c r="A99" s="8">
        <f>IF(B99&lt;&gt;"",ROWS($B$6:B99),"")</f>
        <v>94</v>
      </c>
      <c r="B99" s="1" t="s">
        <v>869</v>
      </c>
      <c r="C99" s="1" t="s">
        <v>870</v>
      </c>
      <c r="D99" s="1" t="s">
        <v>113</v>
      </c>
      <c r="E99" s="21">
        <v>141.4</v>
      </c>
      <c r="F99" s="9">
        <v>20</v>
      </c>
      <c r="G99" s="9">
        <v>2</v>
      </c>
      <c r="H99" s="47">
        <v>45012</v>
      </c>
      <c r="I99" s="11" t="s">
        <v>101</v>
      </c>
    </row>
    <row r="100" spans="1:9" x14ac:dyDescent="0.3">
      <c r="A100" s="8">
        <f>IF(B100&lt;&gt;"",ROWS($B$6:B100),"")</f>
        <v>95</v>
      </c>
      <c r="B100" s="1" t="s">
        <v>479</v>
      </c>
      <c r="C100" s="1" t="s">
        <v>480</v>
      </c>
      <c r="D100" s="1" t="s">
        <v>191</v>
      </c>
      <c r="E100" s="21">
        <v>135</v>
      </c>
      <c r="F100" s="9">
        <v>23</v>
      </c>
      <c r="G100" s="9">
        <v>1</v>
      </c>
      <c r="H100" s="47">
        <v>44967</v>
      </c>
      <c r="I100" s="11" t="s">
        <v>316</v>
      </c>
    </row>
    <row r="101" spans="1:9" x14ac:dyDescent="0.3">
      <c r="A101" s="8">
        <f>IF(B101&lt;&gt;"",ROWS($B$6:B101),"")</f>
        <v>96</v>
      </c>
      <c r="B101" s="1" t="s">
        <v>894</v>
      </c>
      <c r="C101" s="1" t="s">
        <v>895</v>
      </c>
      <c r="D101" s="1" t="s">
        <v>896</v>
      </c>
      <c r="E101" s="21">
        <v>135</v>
      </c>
      <c r="F101" s="9">
        <v>27</v>
      </c>
      <c r="G101" s="9">
        <v>1</v>
      </c>
      <c r="H101" s="47">
        <v>43202</v>
      </c>
      <c r="I101" s="11" t="s">
        <v>455</v>
      </c>
    </row>
    <row r="102" spans="1:9" x14ac:dyDescent="0.3">
      <c r="A102" s="8">
        <f>IF(B102&lt;&gt;"",ROWS($B$6:B102),"")</f>
        <v>97</v>
      </c>
      <c r="B102" s="1" t="s">
        <v>77</v>
      </c>
      <c r="C102" s="1" t="s">
        <v>77</v>
      </c>
      <c r="D102" s="1" t="s">
        <v>37</v>
      </c>
      <c r="E102" s="21">
        <v>114</v>
      </c>
      <c r="F102" s="9">
        <v>38</v>
      </c>
      <c r="G102" s="9">
        <v>1</v>
      </c>
      <c r="H102" s="47">
        <v>44960</v>
      </c>
      <c r="I102" s="11" t="s">
        <v>78</v>
      </c>
    </row>
    <row r="103" spans="1:9" x14ac:dyDescent="0.3">
      <c r="A103" s="8">
        <f>IF(B103&lt;&gt;"",ROWS($B$6:B103),"")</f>
        <v>98</v>
      </c>
      <c r="B103" s="1" t="s">
        <v>879</v>
      </c>
      <c r="C103" s="1" t="s">
        <v>880</v>
      </c>
      <c r="D103" s="1" t="s">
        <v>113</v>
      </c>
      <c r="E103" s="21">
        <v>97.8</v>
      </c>
      <c r="F103" s="9">
        <v>16</v>
      </c>
      <c r="G103" s="9">
        <v>3</v>
      </c>
      <c r="H103" s="47">
        <v>45044</v>
      </c>
      <c r="I103" s="11" t="s">
        <v>465</v>
      </c>
    </row>
    <row r="104" spans="1:9" x14ac:dyDescent="0.3">
      <c r="A104" s="8">
        <f>IF(B104&lt;&gt;"",ROWS($B$6:B104),"")</f>
        <v>99</v>
      </c>
      <c r="B104" s="1" t="s">
        <v>914</v>
      </c>
      <c r="C104" s="1" t="s">
        <v>915</v>
      </c>
      <c r="D104" s="1" t="s">
        <v>294</v>
      </c>
      <c r="E104" s="21">
        <v>72</v>
      </c>
      <c r="F104" s="9">
        <v>15</v>
      </c>
      <c r="G104" s="9">
        <v>1</v>
      </c>
      <c r="H104" s="47">
        <v>42832</v>
      </c>
      <c r="I104" s="11" t="s">
        <v>101</v>
      </c>
    </row>
    <row r="105" spans="1:9" x14ac:dyDescent="0.3">
      <c r="A105" s="8">
        <f>IF(B105&lt;&gt;"",ROWS($B$6:B105),"")</f>
        <v>100</v>
      </c>
      <c r="B105" s="1" t="s">
        <v>710</v>
      </c>
      <c r="C105" s="1" t="s">
        <v>711</v>
      </c>
      <c r="D105" s="1" t="s">
        <v>712</v>
      </c>
      <c r="E105" s="21">
        <v>68</v>
      </c>
      <c r="F105" s="9">
        <v>37</v>
      </c>
      <c r="G105" s="9">
        <v>1</v>
      </c>
      <c r="H105" s="47">
        <v>44694</v>
      </c>
      <c r="I105" s="11" t="s">
        <v>316</v>
      </c>
    </row>
    <row r="106" spans="1:9" x14ac:dyDescent="0.3">
      <c r="A106" s="8">
        <f>IF(B106&lt;&gt;"",ROWS($B$6:B106),"")</f>
        <v>101</v>
      </c>
      <c r="B106" s="1" t="s">
        <v>214</v>
      </c>
      <c r="C106" s="1" t="s">
        <v>215</v>
      </c>
      <c r="D106" s="1" t="s">
        <v>27</v>
      </c>
      <c r="E106" s="21">
        <v>57</v>
      </c>
      <c r="F106" s="9">
        <v>19</v>
      </c>
      <c r="G106" s="9">
        <v>1</v>
      </c>
      <c r="H106" s="47">
        <v>44981</v>
      </c>
      <c r="I106" s="11" t="s">
        <v>51</v>
      </c>
    </row>
    <row r="107" spans="1:9" x14ac:dyDescent="0.3">
      <c r="A107" s="8">
        <f>IF(B107&lt;&gt;"",ROWS($B$6:B107),"")</f>
        <v>102</v>
      </c>
      <c r="B107" s="1" t="s">
        <v>877</v>
      </c>
      <c r="C107" s="1" t="s">
        <v>878</v>
      </c>
      <c r="D107" s="1" t="s">
        <v>254</v>
      </c>
      <c r="E107" s="21">
        <v>49</v>
      </c>
      <c r="F107" s="9">
        <v>9</v>
      </c>
      <c r="G107" s="9">
        <v>1</v>
      </c>
      <c r="H107" s="47">
        <v>43574</v>
      </c>
      <c r="I107" s="11" t="s">
        <v>101</v>
      </c>
    </row>
    <row r="108" spans="1:9" x14ac:dyDescent="0.3">
      <c r="A108" s="8">
        <f>IF(B108&lt;&gt;"",ROWS($B$6:B108),"")</f>
        <v>103</v>
      </c>
      <c r="B108" s="1" t="s">
        <v>313</v>
      </c>
      <c r="C108" s="1" t="s">
        <v>314</v>
      </c>
      <c r="D108" s="1" t="s">
        <v>315</v>
      </c>
      <c r="E108" s="21">
        <v>40.6</v>
      </c>
      <c r="F108" s="9">
        <v>6</v>
      </c>
      <c r="G108" s="9">
        <v>1</v>
      </c>
      <c r="H108" s="47">
        <v>44939</v>
      </c>
      <c r="I108" s="11" t="s">
        <v>316</v>
      </c>
    </row>
    <row r="109" spans="1:9" x14ac:dyDescent="0.3">
      <c r="A109" s="8">
        <f>IF(B109&lt;&gt;"",ROWS($B$6:B109),"")</f>
        <v>104</v>
      </c>
      <c r="B109" s="1" t="s">
        <v>873</v>
      </c>
      <c r="C109" s="1" t="s">
        <v>873</v>
      </c>
      <c r="D109" s="1" t="s">
        <v>874</v>
      </c>
      <c r="E109" s="21">
        <v>31.6</v>
      </c>
      <c r="F109" s="9">
        <v>5</v>
      </c>
      <c r="G109" s="9">
        <v>1</v>
      </c>
      <c r="H109" s="47">
        <v>45012</v>
      </c>
      <c r="I109" s="11" t="s">
        <v>101</v>
      </c>
    </row>
    <row r="110" spans="1:9" x14ac:dyDescent="0.3">
      <c r="A110" s="8">
        <f>IF(B110&lt;&gt;"",ROWS($B$6:B110),"")</f>
        <v>105</v>
      </c>
      <c r="B110" s="1" t="s">
        <v>343</v>
      </c>
      <c r="C110" s="1" t="s">
        <v>343</v>
      </c>
      <c r="D110" s="1" t="s">
        <v>37</v>
      </c>
      <c r="E110" s="21">
        <v>29.6</v>
      </c>
      <c r="F110" s="9">
        <v>4</v>
      </c>
      <c r="G110" s="9">
        <v>1</v>
      </c>
      <c r="H110" s="47">
        <v>44848</v>
      </c>
      <c r="I110" s="11" t="s">
        <v>344</v>
      </c>
    </row>
    <row r="111" spans="1:9" x14ac:dyDescent="0.3">
      <c r="A111" s="8">
        <f>IF(B111&lt;&gt;"",ROWS($B$6:B111),"")</f>
        <v>106</v>
      </c>
      <c r="B111" s="1" t="s">
        <v>854</v>
      </c>
      <c r="C111" s="1" t="s">
        <v>855</v>
      </c>
      <c r="D111" s="1" t="s">
        <v>856</v>
      </c>
      <c r="E111" s="21">
        <v>28.5</v>
      </c>
      <c r="F111" s="9">
        <v>8</v>
      </c>
      <c r="G111" s="9">
        <v>2</v>
      </c>
      <c r="H111" s="47">
        <v>44988</v>
      </c>
      <c r="I111" s="11" t="s">
        <v>133</v>
      </c>
    </row>
    <row r="112" spans="1:9" x14ac:dyDescent="0.3">
      <c r="A112" s="8">
        <f>IF(B112&lt;&gt;"",ROWS($B$6:B112),"")</f>
        <v>107</v>
      </c>
      <c r="B112" s="1" t="s">
        <v>297</v>
      </c>
      <c r="C112" s="1" t="s">
        <v>297</v>
      </c>
      <c r="D112" s="1" t="s">
        <v>37</v>
      </c>
      <c r="E112" s="21">
        <v>22.2</v>
      </c>
      <c r="F112" s="9">
        <v>3</v>
      </c>
      <c r="G112" s="9">
        <v>1</v>
      </c>
      <c r="H112" s="47">
        <v>44953</v>
      </c>
      <c r="I112" s="11" t="s">
        <v>298</v>
      </c>
    </row>
    <row r="113" spans="5:6" x14ac:dyDescent="0.3">
      <c r="E113" s="19">
        <f>SUBTOTAL(109,Table3_Balandis[Pajamos])</f>
        <v>1513876.0300000005</v>
      </c>
      <c r="F113" s="12">
        <f>SUBTOTAL(109,Table3_Balandis[Žiūrovų skaičius])</f>
        <v>258387.5</v>
      </c>
    </row>
  </sheetData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95"/>
  <sheetViews>
    <sheetView workbookViewId="0">
      <selection activeCell="B7" sqref="B7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7" width="18" customWidth="1"/>
    <col min="8" max="8" width="18" style="45" customWidth="1"/>
    <col min="9" max="9" width="45" customWidth="1"/>
  </cols>
  <sheetData>
    <row r="1" spans="1:9" x14ac:dyDescent="0.3">
      <c r="A1" s="13">
        <f>'2023'!A1</f>
        <v>2023</v>
      </c>
    </row>
    <row r="2" spans="1:9" x14ac:dyDescent="0.3">
      <c r="A2" s="16" t="str">
        <f>'2023'!A2</f>
        <v>Lietuvos kino teatruose rodytų filmų TOP</v>
      </c>
    </row>
    <row r="3" spans="1:9" x14ac:dyDescent="0.3">
      <c r="A3" s="16" t="s">
        <v>16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74</v>
      </c>
      <c r="C6" s="1" t="s">
        <v>75</v>
      </c>
      <c r="D6" s="1" t="s">
        <v>27</v>
      </c>
      <c r="E6" s="21">
        <v>233931.5</v>
      </c>
      <c r="F6" s="9">
        <v>32282</v>
      </c>
      <c r="G6" s="9">
        <v>28</v>
      </c>
      <c r="H6" s="47">
        <v>45051</v>
      </c>
      <c r="I6" s="11" t="s">
        <v>28</v>
      </c>
    </row>
    <row r="7" spans="1:9" x14ac:dyDescent="0.3">
      <c r="A7" s="8">
        <f>IF(B7&lt;&gt;"",ROWS($B$6:B7),"")</f>
        <v>2</v>
      </c>
      <c r="B7" s="1" t="s">
        <v>56</v>
      </c>
      <c r="C7" s="1" t="s">
        <v>57</v>
      </c>
      <c r="D7" s="1" t="s">
        <v>27</v>
      </c>
      <c r="E7" s="21">
        <v>231572.72</v>
      </c>
      <c r="F7" s="9">
        <v>31210</v>
      </c>
      <c r="G7" s="9">
        <v>29</v>
      </c>
      <c r="H7" s="47">
        <v>45065</v>
      </c>
      <c r="I7" s="11" t="s">
        <v>35</v>
      </c>
    </row>
    <row r="8" spans="1:9" x14ac:dyDescent="0.3">
      <c r="A8" s="8">
        <f>IF(B8&lt;&gt;"",ROWS($B$6:B8),"")</f>
        <v>3</v>
      </c>
      <c r="B8" s="1" t="s">
        <v>42</v>
      </c>
      <c r="C8" s="1" t="s">
        <v>43</v>
      </c>
      <c r="D8" s="1" t="s">
        <v>44</v>
      </c>
      <c r="E8" s="21">
        <v>98595.19</v>
      </c>
      <c r="F8" s="9">
        <v>18207</v>
      </c>
      <c r="G8" s="9">
        <v>26</v>
      </c>
      <c r="H8" s="47">
        <v>45023</v>
      </c>
      <c r="I8" s="11" t="s">
        <v>35</v>
      </c>
    </row>
    <row r="9" spans="1:9" x14ac:dyDescent="0.3">
      <c r="A9" s="8">
        <f>IF(B9&lt;&gt;"",ROWS($B$6:B9),"")</f>
        <v>4</v>
      </c>
      <c r="B9" s="1" t="s">
        <v>79</v>
      </c>
      <c r="C9" s="1" t="s">
        <v>79</v>
      </c>
      <c r="D9" s="1" t="s">
        <v>37</v>
      </c>
      <c r="E9" s="21">
        <v>86196.690000000017</v>
      </c>
      <c r="F9" s="9">
        <v>17200</v>
      </c>
      <c r="G9" s="9">
        <v>15</v>
      </c>
      <c r="H9" s="47">
        <v>45037</v>
      </c>
      <c r="I9" s="11" t="s">
        <v>80</v>
      </c>
    </row>
    <row r="10" spans="1:9" x14ac:dyDescent="0.3">
      <c r="A10" s="8">
        <f>IF(B10&lt;&gt;"",ROWS($B$6:B10),"")</f>
        <v>5</v>
      </c>
      <c r="B10" s="1" t="s">
        <v>216</v>
      </c>
      <c r="C10" s="1" t="s">
        <v>217</v>
      </c>
      <c r="D10" s="1" t="s">
        <v>218</v>
      </c>
      <c r="E10" s="21">
        <v>26301.15</v>
      </c>
      <c r="F10" s="9">
        <v>3961</v>
      </c>
      <c r="G10" s="9">
        <v>15</v>
      </c>
      <c r="H10" s="47">
        <v>45044</v>
      </c>
      <c r="I10" s="11" t="s">
        <v>67</v>
      </c>
    </row>
    <row r="11" spans="1:9" x14ac:dyDescent="0.3">
      <c r="A11" s="8">
        <f>IF(B11&lt;&gt;"",ROWS($B$6:B11),"")</f>
        <v>6</v>
      </c>
      <c r="B11" s="1" t="s">
        <v>175</v>
      </c>
      <c r="C11" s="1" t="s">
        <v>176</v>
      </c>
      <c r="D11" s="1" t="s">
        <v>177</v>
      </c>
      <c r="E11" s="21">
        <v>23652.17</v>
      </c>
      <c r="F11" s="9">
        <v>3440</v>
      </c>
      <c r="G11" s="9">
        <v>13</v>
      </c>
      <c r="H11" s="47">
        <v>45037</v>
      </c>
      <c r="I11" s="11" t="s">
        <v>32</v>
      </c>
    </row>
    <row r="12" spans="1:9" x14ac:dyDescent="0.3">
      <c r="A12" s="8">
        <f>IF(B12&lt;&gt;"",ROWS($B$6:B12),"")</f>
        <v>7</v>
      </c>
      <c r="B12" s="1" t="s">
        <v>269</v>
      </c>
      <c r="C12" s="1" t="s">
        <v>270</v>
      </c>
      <c r="D12" s="1" t="s">
        <v>27</v>
      </c>
      <c r="E12" s="21">
        <v>23166.22</v>
      </c>
      <c r="F12" s="9">
        <v>4890</v>
      </c>
      <c r="G12" s="9">
        <v>19</v>
      </c>
      <c r="H12" s="47">
        <v>45058</v>
      </c>
      <c r="I12" s="11" t="s">
        <v>67</v>
      </c>
    </row>
    <row r="13" spans="1:9" x14ac:dyDescent="0.3">
      <c r="A13" s="8">
        <f>IF(B13&lt;&gt;"",ROWS($B$6:B13),"")</f>
        <v>8</v>
      </c>
      <c r="B13" s="1" t="s">
        <v>310</v>
      </c>
      <c r="C13" s="1" t="s">
        <v>311</v>
      </c>
      <c r="D13" s="1" t="s">
        <v>27</v>
      </c>
      <c r="E13" s="21">
        <v>22692.23</v>
      </c>
      <c r="F13" s="9">
        <v>3519</v>
      </c>
      <c r="G13" s="9">
        <v>16</v>
      </c>
      <c r="H13" s="47">
        <v>45058</v>
      </c>
      <c r="I13" s="11" t="s">
        <v>67</v>
      </c>
    </row>
    <row r="14" spans="1:9" x14ac:dyDescent="0.3">
      <c r="A14" s="8">
        <f>IF(B14&lt;&gt;"",ROWS($B$6:B14),"")</f>
        <v>9</v>
      </c>
      <c r="B14" s="1" t="s">
        <v>319</v>
      </c>
      <c r="C14" s="1" t="s">
        <v>320</v>
      </c>
      <c r="D14" s="1" t="s">
        <v>27</v>
      </c>
      <c r="E14" s="21">
        <v>21568.17</v>
      </c>
      <c r="F14" s="9">
        <v>3178</v>
      </c>
      <c r="G14" s="9">
        <v>16</v>
      </c>
      <c r="H14" s="47">
        <v>45058</v>
      </c>
      <c r="I14" s="11" t="s">
        <v>51</v>
      </c>
    </row>
    <row r="15" spans="1:9" x14ac:dyDescent="0.3">
      <c r="A15" s="8">
        <f>IF(B15&lt;&gt;"",ROWS($B$6:B15),"")</f>
        <v>10</v>
      </c>
      <c r="B15" s="1" t="s">
        <v>155</v>
      </c>
      <c r="C15" s="1" t="s">
        <v>156</v>
      </c>
      <c r="D15" s="1" t="s">
        <v>27</v>
      </c>
      <c r="E15" s="21">
        <v>20836.45</v>
      </c>
      <c r="F15" s="9">
        <v>3942</v>
      </c>
      <c r="G15" s="9">
        <v>16</v>
      </c>
      <c r="H15" s="47">
        <v>45072</v>
      </c>
      <c r="I15" s="11" t="s">
        <v>28</v>
      </c>
    </row>
    <row r="16" spans="1:9" x14ac:dyDescent="0.3">
      <c r="A16" s="8">
        <f>IF(B16&lt;&gt;"",ROWS($B$6:B16),"")</f>
        <v>11</v>
      </c>
      <c r="B16" s="1" t="s">
        <v>226</v>
      </c>
      <c r="C16" s="1" t="s">
        <v>227</v>
      </c>
      <c r="D16" s="1" t="s">
        <v>113</v>
      </c>
      <c r="E16" s="21">
        <v>20591.8</v>
      </c>
      <c r="F16" s="9">
        <v>4286</v>
      </c>
      <c r="G16" s="9">
        <v>19</v>
      </c>
      <c r="H16" s="47">
        <v>45045</v>
      </c>
      <c r="I16" s="11" t="s">
        <v>119</v>
      </c>
    </row>
    <row r="17" spans="1:9" x14ac:dyDescent="0.3">
      <c r="A17" s="8">
        <f>IF(B17&lt;&gt;"",ROWS($B$6:B17),"")</f>
        <v>12</v>
      </c>
      <c r="B17" s="1" t="s">
        <v>286</v>
      </c>
      <c r="C17" s="1" t="s">
        <v>287</v>
      </c>
      <c r="D17" s="1" t="s">
        <v>113</v>
      </c>
      <c r="E17" s="21">
        <v>19916.09</v>
      </c>
      <c r="F17" s="9">
        <v>4498</v>
      </c>
      <c r="G17" s="9">
        <v>16</v>
      </c>
      <c r="H17" s="47">
        <v>45051</v>
      </c>
      <c r="I17" s="11" t="s">
        <v>288</v>
      </c>
    </row>
    <row r="18" spans="1:9" x14ac:dyDescent="0.3">
      <c r="A18" s="8">
        <f>IF(B18&lt;&gt;"",ROWS($B$6:B18),"")</f>
        <v>13</v>
      </c>
      <c r="B18" s="1" t="s">
        <v>122</v>
      </c>
      <c r="C18" s="1" t="s">
        <v>123</v>
      </c>
      <c r="D18" s="1" t="s">
        <v>27</v>
      </c>
      <c r="E18" s="21">
        <v>14144.99</v>
      </c>
      <c r="F18" s="9">
        <v>2040</v>
      </c>
      <c r="G18" s="9">
        <v>5</v>
      </c>
      <c r="H18" s="47">
        <v>45023</v>
      </c>
      <c r="I18" s="11" t="s">
        <v>936</v>
      </c>
    </row>
    <row r="19" spans="1:9" x14ac:dyDescent="0.3">
      <c r="A19" s="8">
        <f>IF(B19&lt;&gt;"",ROWS($B$6:B19),"")</f>
        <v>14</v>
      </c>
      <c r="B19" s="1" t="s">
        <v>335</v>
      </c>
      <c r="C19" s="1" t="s">
        <v>336</v>
      </c>
      <c r="D19" s="1" t="s">
        <v>27</v>
      </c>
      <c r="E19" s="21">
        <v>10885.2</v>
      </c>
      <c r="F19" s="9">
        <v>1880</v>
      </c>
      <c r="G19" s="9">
        <v>16</v>
      </c>
      <c r="H19" s="47">
        <v>45072</v>
      </c>
      <c r="I19" s="11" t="s">
        <v>67</v>
      </c>
    </row>
    <row r="20" spans="1:9" x14ac:dyDescent="0.3">
      <c r="A20" s="8">
        <f>IF(B20&lt;&gt;"",ROWS($B$6:B20),"")</f>
        <v>15</v>
      </c>
      <c r="B20" s="1" t="s">
        <v>68</v>
      </c>
      <c r="C20" s="1" t="s">
        <v>69</v>
      </c>
      <c r="D20" s="1" t="s">
        <v>27</v>
      </c>
      <c r="E20" s="21">
        <v>9314.23</v>
      </c>
      <c r="F20" s="9">
        <v>1314</v>
      </c>
      <c r="G20" s="9">
        <v>7</v>
      </c>
      <c r="H20" s="47">
        <v>45009</v>
      </c>
      <c r="I20" s="11" t="s">
        <v>67</v>
      </c>
    </row>
    <row r="21" spans="1:9" x14ac:dyDescent="0.3">
      <c r="A21" s="8">
        <f>IF(B21&lt;&gt;"",ROWS($B$6:B21),"")</f>
        <v>16</v>
      </c>
      <c r="B21" s="1" t="s">
        <v>429</v>
      </c>
      <c r="C21" s="1" t="s">
        <v>429</v>
      </c>
      <c r="D21" s="1" t="s">
        <v>96</v>
      </c>
      <c r="E21" s="21">
        <v>8668</v>
      </c>
      <c r="F21" s="9">
        <v>1448</v>
      </c>
      <c r="G21" s="9">
        <v>18</v>
      </c>
      <c r="H21" s="47">
        <v>45058</v>
      </c>
      <c r="I21" s="11" t="s">
        <v>160</v>
      </c>
    </row>
    <row r="22" spans="1:9" x14ac:dyDescent="0.3">
      <c r="A22" s="8">
        <f>IF(B22&lt;&gt;"",ROWS($B$6:B22),"")</f>
        <v>17</v>
      </c>
      <c r="B22" s="1" t="s">
        <v>60</v>
      </c>
      <c r="C22" s="1" t="s">
        <v>61</v>
      </c>
      <c r="D22" s="1" t="s">
        <v>27</v>
      </c>
      <c r="E22" s="21">
        <v>6397.52</v>
      </c>
      <c r="F22" s="9">
        <v>983</v>
      </c>
      <c r="G22" s="9">
        <v>10</v>
      </c>
      <c r="H22" s="47" t="s">
        <v>670</v>
      </c>
      <c r="I22" s="11" t="s">
        <v>51</v>
      </c>
    </row>
    <row r="23" spans="1:9" x14ac:dyDescent="0.3">
      <c r="A23" s="8">
        <f>IF(B23&lt;&gt;"",ROWS($B$6:B23),"")</f>
        <v>18</v>
      </c>
      <c r="B23" s="1" t="s">
        <v>428</v>
      </c>
      <c r="C23" s="1" t="s">
        <v>428</v>
      </c>
      <c r="D23" s="1" t="s">
        <v>27</v>
      </c>
      <c r="E23" s="21">
        <v>6170.64</v>
      </c>
      <c r="F23" s="9">
        <v>1028</v>
      </c>
      <c r="G23" s="9">
        <v>9</v>
      </c>
      <c r="H23" s="47">
        <v>45072</v>
      </c>
      <c r="I23" s="11" t="s">
        <v>383</v>
      </c>
    </row>
    <row r="24" spans="1:9" x14ac:dyDescent="0.3">
      <c r="A24" s="8">
        <f>IF(B24&lt;&gt;"",ROWS($B$6:B24),"")</f>
        <v>19</v>
      </c>
      <c r="B24" s="1" t="s">
        <v>204</v>
      </c>
      <c r="C24" s="1" t="s">
        <v>204</v>
      </c>
      <c r="D24" s="1" t="s">
        <v>27</v>
      </c>
      <c r="E24" s="21">
        <v>5914.57</v>
      </c>
      <c r="F24" s="9">
        <v>945</v>
      </c>
      <c r="G24" s="9">
        <v>6</v>
      </c>
      <c r="H24" s="47">
        <v>45030</v>
      </c>
      <c r="I24" s="11" t="s">
        <v>32</v>
      </c>
    </row>
    <row r="25" spans="1:9" x14ac:dyDescent="0.3">
      <c r="A25" s="8">
        <f>IF(B25&lt;&gt;"",ROWS($B$6:B25),"")</f>
        <v>20</v>
      </c>
      <c r="B25" s="1" t="s">
        <v>205</v>
      </c>
      <c r="C25" s="1" t="s">
        <v>205</v>
      </c>
      <c r="D25" s="1" t="s">
        <v>206</v>
      </c>
      <c r="E25" s="21">
        <v>5425</v>
      </c>
      <c r="F25" s="9">
        <v>863</v>
      </c>
      <c r="G25" s="9">
        <v>9</v>
      </c>
      <c r="H25" s="47">
        <v>45030</v>
      </c>
      <c r="I25" s="11" t="s">
        <v>160</v>
      </c>
    </row>
    <row r="26" spans="1:9" x14ac:dyDescent="0.3">
      <c r="A26" s="8">
        <f>IF(B26&lt;&gt;"",ROWS($B$6:B26),"")</f>
        <v>21</v>
      </c>
      <c r="B26" s="1" t="s">
        <v>391</v>
      </c>
      <c r="C26" s="1" t="s">
        <v>392</v>
      </c>
      <c r="D26" s="1" t="s">
        <v>27</v>
      </c>
      <c r="E26" s="21">
        <v>4927.8499999999995</v>
      </c>
      <c r="F26" s="9">
        <v>852</v>
      </c>
      <c r="G26" s="9">
        <v>19</v>
      </c>
      <c r="H26" s="47">
        <v>45044</v>
      </c>
      <c r="I26" s="11" t="s">
        <v>119</v>
      </c>
    </row>
    <row r="27" spans="1:9" x14ac:dyDescent="0.3">
      <c r="A27" s="8">
        <f>IF(B27&lt;&gt;"",ROWS($B$6:B27),"")</f>
        <v>22</v>
      </c>
      <c r="B27" s="1" t="s">
        <v>418</v>
      </c>
      <c r="C27" s="1" t="s">
        <v>419</v>
      </c>
      <c r="D27" s="1" t="s">
        <v>420</v>
      </c>
      <c r="E27" s="21">
        <v>4515.95</v>
      </c>
      <c r="F27" s="9">
        <v>813</v>
      </c>
      <c r="G27" s="9">
        <v>15</v>
      </c>
      <c r="H27" s="47">
        <v>45065</v>
      </c>
      <c r="I27" s="11" t="s">
        <v>232</v>
      </c>
    </row>
    <row r="28" spans="1:9" x14ac:dyDescent="0.3">
      <c r="A28" s="8">
        <f>IF(B28&lt;&gt;"",ROWS($B$6:B28),"")</f>
        <v>23</v>
      </c>
      <c r="B28" s="1" t="s">
        <v>253</v>
      </c>
      <c r="C28" s="1" t="s">
        <v>253</v>
      </c>
      <c r="D28" s="1" t="s">
        <v>254</v>
      </c>
      <c r="E28" s="21">
        <v>3919.47</v>
      </c>
      <c r="F28" s="9">
        <v>635</v>
      </c>
      <c r="G28" s="9">
        <v>6</v>
      </c>
      <c r="H28" s="47">
        <v>45030</v>
      </c>
      <c r="I28" s="11" t="s">
        <v>936</v>
      </c>
    </row>
    <row r="29" spans="1:9" x14ac:dyDescent="0.3">
      <c r="A29" s="8">
        <f>IF(B29&lt;&gt;"",ROWS($B$6:B29),"")</f>
        <v>24</v>
      </c>
      <c r="B29" s="1" t="s">
        <v>517</v>
      </c>
      <c r="C29" s="1" t="s">
        <v>518</v>
      </c>
      <c r="D29" s="1" t="s">
        <v>27</v>
      </c>
      <c r="E29" s="21">
        <v>3842.6000000000004</v>
      </c>
      <c r="F29" s="9">
        <v>868</v>
      </c>
      <c r="G29" s="9">
        <v>8</v>
      </c>
      <c r="H29" s="47">
        <v>45058</v>
      </c>
      <c r="I29" s="11" t="s">
        <v>332</v>
      </c>
    </row>
    <row r="30" spans="1:9" x14ac:dyDescent="0.3">
      <c r="A30" s="8">
        <f>IF(B30&lt;&gt;"",ROWS($B$6:B30),"")</f>
        <v>25</v>
      </c>
      <c r="B30" s="1" t="s">
        <v>509</v>
      </c>
      <c r="C30" s="1" t="s">
        <v>510</v>
      </c>
      <c r="D30" s="1" t="s">
        <v>113</v>
      </c>
      <c r="E30" s="21">
        <v>3539.5</v>
      </c>
      <c r="F30" s="9">
        <v>630</v>
      </c>
      <c r="G30" s="9">
        <v>18</v>
      </c>
      <c r="H30" s="47">
        <v>45051</v>
      </c>
      <c r="I30" s="11" t="s">
        <v>101</v>
      </c>
    </row>
    <row r="31" spans="1:9" x14ac:dyDescent="0.3">
      <c r="A31" s="8">
        <f>IF(B31&lt;&gt;"",ROWS($B$6:B31),"")</f>
        <v>26</v>
      </c>
      <c r="B31" s="1" t="s">
        <v>192</v>
      </c>
      <c r="C31" s="1" t="s">
        <v>193</v>
      </c>
      <c r="D31" s="1" t="s">
        <v>72</v>
      </c>
      <c r="E31" s="21">
        <v>3421.06</v>
      </c>
      <c r="F31" s="9">
        <v>534</v>
      </c>
      <c r="G31" s="9">
        <v>3</v>
      </c>
      <c r="H31" s="47">
        <v>45016</v>
      </c>
      <c r="I31" s="11" t="s">
        <v>73</v>
      </c>
    </row>
    <row r="32" spans="1:9" x14ac:dyDescent="0.3">
      <c r="A32" s="8">
        <f>IF(B32&lt;&gt;"",ROWS($B$6:B32),"")</f>
        <v>27</v>
      </c>
      <c r="B32" s="1" t="s">
        <v>81</v>
      </c>
      <c r="C32" s="1" t="s">
        <v>81</v>
      </c>
      <c r="D32" s="1" t="s">
        <v>37</v>
      </c>
      <c r="E32" s="21">
        <v>3168.7999999999997</v>
      </c>
      <c r="F32" s="9">
        <v>480</v>
      </c>
      <c r="G32" s="9">
        <v>3</v>
      </c>
      <c r="H32" s="47">
        <v>44988</v>
      </c>
      <c r="I32" s="11" t="s">
        <v>82</v>
      </c>
    </row>
    <row r="33" spans="1:9" x14ac:dyDescent="0.3">
      <c r="A33" s="8">
        <f>IF(B33&lt;&gt;"",ROWS($B$6:B33),"")</f>
        <v>28</v>
      </c>
      <c r="B33" s="1" t="s">
        <v>345</v>
      </c>
      <c r="C33" s="1" t="s">
        <v>346</v>
      </c>
      <c r="D33" s="1" t="s">
        <v>27</v>
      </c>
      <c r="E33" s="21">
        <v>2848.4</v>
      </c>
      <c r="F33" s="9">
        <v>537</v>
      </c>
      <c r="G33" s="9">
        <v>3</v>
      </c>
      <c r="H33" s="47">
        <v>45047</v>
      </c>
      <c r="I33" s="11" t="s">
        <v>35</v>
      </c>
    </row>
    <row r="34" spans="1:9" x14ac:dyDescent="0.3">
      <c r="A34" s="8">
        <f>IF(B34&lt;&gt;"",ROWS($B$6:B34),"")</f>
        <v>29</v>
      </c>
      <c r="B34" s="1" t="s">
        <v>570</v>
      </c>
      <c r="C34" s="1" t="s">
        <v>571</v>
      </c>
      <c r="D34" s="1" t="s">
        <v>27</v>
      </c>
      <c r="E34" s="21">
        <v>2663.57</v>
      </c>
      <c r="F34" s="9">
        <v>488</v>
      </c>
      <c r="G34" s="9">
        <v>4</v>
      </c>
      <c r="H34" s="47">
        <v>45065</v>
      </c>
      <c r="I34" s="11" t="s">
        <v>383</v>
      </c>
    </row>
    <row r="35" spans="1:9" x14ac:dyDescent="0.3">
      <c r="A35" s="8">
        <f>IF(B35&lt;&gt;"",ROWS($B$6:B35),"")</f>
        <v>30</v>
      </c>
      <c r="B35" s="1" t="s">
        <v>459</v>
      </c>
      <c r="C35" s="1" t="s">
        <v>460</v>
      </c>
      <c r="D35" s="1" t="s">
        <v>461</v>
      </c>
      <c r="E35" s="21">
        <v>2540.8200000000002</v>
      </c>
      <c r="F35" s="9">
        <v>629</v>
      </c>
      <c r="G35" s="9">
        <v>6</v>
      </c>
      <c r="H35" s="47">
        <v>45072</v>
      </c>
      <c r="I35" s="11" t="s">
        <v>316</v>
      </c>
    </row>
    <row r="36" spans="1:9" x14ac:dyDescent="0.3">
      <c r="A36" s="8">
        <f>IF(B36&lt;&gt;"",ROWS($B$6:B36),"")</f>
        <v>31</v>
      </c>
      <c r="B36" s="1" t="s">
        <v>587</v>
      </c>
      <c r="C36" s="1" t="s">
        <v>588</v>
      </c>
      <c r="D36" s="1" t="s">
        <v>64</v>
      </c>
      <c r="E36" s="21">
        <v>2446.56</v>
      </c>
      <c r="F36" s="9">
        <v>462</v>
      </c>
      <c r="G36" s="9" t="s">
        <v>589</v>
      </c>
      <c r="H36" s="47">
        <v>45051</v>
      </c>
      <c r="I36" s="11" t="s">
        <v>332</v>
      </c>
    </row>
    <row r="37" spans="1:9" x14ac:dyDescent="0.3">
      <c r="A37" s="8">
        <f>IF(B37&lt;&gt;"",ROWS($B$6:B37),"")</f>
        <v>32</v>
      </c>
      <c r="B37" s="1" t="s">
        <v>219</v>
      </c>
      <c r="C37" s="1" t="s">
        <v>220</v>
      </c>
      <c r="D37" s="1" t="s">
        <v>221</v>
      </c>
      <c r="E37" s="21">
        <v>2363.3000000000002</v>
      </c>
      <c r="F37" s="9">
        <v>398</v>
      </c>
      <c r="G37" s="9">
        <v>5</v>
      </c>
      <c r="H37" s="47">
        <v>45012</v>
      </c>
      <c r="I37" s="11" t="s">
        <v>101</v>
      </c>
    </row>
    <row r="38" spans="1:9" x14ac:dyDescent="0.3">
      <c r="A38" s="8">
        <f>IF(B38&lt;&gt;"",ROWS($B$6:B38),"")</f>
        <v>33</v>
      </c>
      <c r="B38" s="1" t="s">
        <v>76</v>
      </c>
      <c r="C38" s="1" t="s">
        <v>76</v>
      </c>
      <c r="D38" s="1" t="s">
        <v>37</v>
      </c>
      <c r="E38" s="21">
        <v>2293.6</v>
      </c>
      <c r="F38" s="9">
        <v>466</v>
      </c>
      <c r="G38" s="9">
        <v>3</v>
      </c>
      <c r="H38" s="47">
        <v>44974</v>
      </c>
      <c r="I38" s="11" t="s">
        <v>67</v>
      </c>
    </row>
    <row r="39" spans="1:9" x14ac:dyDescent="0.3">
      <c r="A39" s="8">
        <f>IF(B39&lt;&gt;"",ROWS($B$6:B39),"")</f>
        <v>34</v>
      </c>
      <c r="B39" s="1" t="s">
        <v>131</v>
      </c>
      <c r="C39" s="1" t="s">
        <v>132</v>
      </c>
      <c r="D39" s="1" t="s">
        <v>27</v>
      </c>
      <c r="E39" s="21">
        <v>2162.1</v>
      </c>
      <c r="F39" s="9">
        <v>423</v>
      </c>
      <c r="G39" s="9">
        <v>5</v>
      </c>
      <c r="H39" s="47">
        <v>44981</v>
      </c>
      <c r="I39" s="11" t="s">
        <v>133</v>
      </c>
    </row>
    <row r="40" spans="1:9" x14ac:dyDescent="0.3">
      <c r="A40" s="8">
        <f>IF(B40&lt;&gt;"",ROWS($B$6:B40),"")</f>
        <v>35</v>
      </c>
      <c r="B40" s="1" t="s">
        <v>283</v>
      </c>
      <c r="C40" s="1" t="s">
        <v>284</v>
      </c>
      <c r="D40" s="1" t="s">
        <v>285</v>
      </c>
      <c r="E40" s="21">
        <v>2078.1899999999996</v>
      </c>
      <c r="F40" s="9">
        <v>390</v>
      </c>
      <c r="G40" s="9">
        <v>5</v>
      </c>
      <c r="H40" s="47">
        <v>45012</v>
      </c>
      <c r="I40" s="11" t="s">
        <v>101</v>
      </c>
    </row>
    <row r="41" spans="1:9" x14ac:dyDescent="0.3">
      <c r="A41" s="8">
        <f>IF(B41&lt;&gt;"",ROWS($B$6:B41),"")</f>
        <v>36</v>
      </c>
      <c r="B41" s="1" t="s">
        <v>444</v>
      </c>
      <c r="C41" s="1" t="s">
        <v>445</v>
      </c>
      <c r="D41" s="1" t="s">
        <v>113</v>
      </c>
      <c r="E41" s="21">
        <v>1994.1999999999998</v>
      </c>
      <c r="F41" s="9">
        <v>533</v>
      </c>
      <c r="G41" s="9">
        <v>1</v>
      </c>
      <c r="H41" s="47">
        <v>45023</v>
      </c>
      <c r="I41" s="11" t="s">
        <v>332</v>
      </c>
    </row>
    <row r="42" spans="1:9" x14ac:dyDescent="0.3">
      <c r="A42" s="8">
        <f>IF(B42&lt;&gt;"",ROWS($B$6:B42),"")</f>
        <v>37</v>
      </c>
      <c r="B42" s="1" t="s">
        <v>565</v>
      </c>
      <c r="C42" s="1" t="s">
        <v>565</v>
      </c>
      <c r="D42" s="1" t="s">
        <v>37</v>
      </c>
      <c r="E42" s="21">
        <v>1560.2</v>
      </c>
      <c r="F42" s="9">
        <v>281</v>
      </c>
      <c r="G42" s="9">
        <v>10</v>
      </c>
      <c r="H42" s="47">
        <v>45043</v>
      </c>
      <c r="I42" s="11" t="s">
        <v>482</v>
      </c>
    </row>
    <row r="43" spans="1:9" x14ac:dyDescent="0.3">
      <c r="A43" s="8">
        <f>IF(B43&lt;&gt;"",ROWS($B$6:B43),"")</f>
        <v>38</v>
      </c>
      <c r="B43" s="1" t="s">
        <v>511</v>
      </c>
      <c r="C43" s="1" t="s">
        <v>512</v>
      </c>
      <c r="D43" s="1" t="s">
        <v>188</v>
      </c>
      <c r="E43" s="21">
        <v>1475.36</v>
      </c>
      <c r="F43" s="9">
        <v>240</v>
      </c>
      <c r="G43" s="9">
        <v>7</v>
      </c>
      <c r="H43" s="47">
        <v>45044</v>
      </c>
      <c r="I43" s="11" t="s">
        <v>383</v>
      </c>
    </row>
    <row r="44" spans="1:9" x14ac:dyDescent="0.3">
      <c r="A44" s="8">
        <f>IF(B44&lt;&gt;"",ROWS($B$6:B44),"")</f>
        <v>39</v>
      </c>
      <c r="B44" s="1" t="s">
        <v>690</v>
      </c>
      <c r="C44" s="1" t="s">
        <v>691</v>
      </c>
      <c r="D44" s="1" t="s">
        <v>692</v>
      </c>
      <c r="E44" s="21">
        <v>1225</v>
      </c>
      <c r="F44" s="9">
        <v>350</v>
      </c>
      <c r="G44" s="9">
        <v>1</v>
      </c>
      <c r="H44" s="47">
        <v>44696</v>
      </c>
      <c r="I44" s="11" t="s">
        <v>332</v>
      </c>
    </row>
    <row r="45" spans="1:9" x14ac:dyDescent="0.3">
      <c r="A45" s="8">
        <f>IF(B45&lt;&gt;"",ROWS($B$6:B45),"")</f>
        <v>40</v>
      </c>
      <c r="B45" s="1" t="s">
        <v>397</v>
      </c>
      <c r="C45" s="1" t="s">
        <v>398</v>
      </c>
      <c r="D45" s="1" t="s">
        <v>399</v>
      </c>
      <c r="E45" s="21">
        <v>1208</v>
      </c>
      <c r="F45" s="9">
        <v>294</v>
      </c>
      <c r="G45" s="9">
        <v>1</v>
      </c>
      <c r="H45" s="47">
        <v>44716</v>
      </c>
      <c r="I45" s="11" t="s">
        <v>375</v>
      </c>
    </row>
    <row r="46" spans="1:9" x14ac:dyDescent="0.3">
      <c r="A46" s="8">
        <f>IF(B46&lt;&gt;"",ROWS($B$6:B46),"")</f>
        <v>41</v>
      </c>
      <c r="B46" s="1" t="s">
        <v>372</v>
      </c>
      <c r="C46" s="1" t="s">
        <v>373</v>
      </c>
      <c r="D46" s="1" t="s">
        <v>374</v>
      </c>
      <c r="E46" s="21">
        <v>1194</v>
      </c>
      <c r="F46" s="9">
        <v>247</v>
      </c>
      <c r="G46" s="9">
        <v>1</v>
      </c>
      <c r="H46" s="47">
        <v>44807</v>
      </c>
      <c r="I46" s="11" t="s">
        <v>375</v>
      </c>
    </row>
    <row r="47" spans="1:9" x14ac:dyDescent="0.3">
      <c r="A47" s="8">
        <f>IF(B47&lt;&gt;"",ROWS($B$6:B47),"")</f>
        <v>42</v>
      </c>
      <c r="B47" s="1" t="s">
        <v>475</v>
      </c>
      <c r="C47" s="1" t="s">
        <v>475</v>
      </c>
      <c r="D47" s="1" t="s">
        <v>37</v>
      </c>
      <c r="E47" s="21">
        <v>1189</v>
      </c>
      <c r="F47" s="9">
        <v>307</v>
      </c>
      <c r="G47" s="9">
        <v>1</v>
      </c>
      <c r="H47" s="47">
        <v>44659</v>
      </c>
      <c r="I47" s="11" t="s">
        <v>67</v>
      </c>
    </row>
    <row r="48" spans="1:9" x14ac:dyDescent="0.3">
      <c r="A48" s="8">
        <f>IF(B48&lt;&gt;"",ROWS($B$6:B48),"")</f>
        <v>43</v>
      </c>
      <c r="B48" s="1" t="s">
        <v>378</v>
      </c>
      <c r="C48" s="1" t="s">
        <v>379</v>
      </c>
      <c r="D48" s="1" t="s">
        <v>380</v>
      </c>
      <c r="E48" s="21">
        <v>1101.4000000000001</v>
      </c>
      <c r="F48" s="9">
        <v>180</v>
      </c>
      <c r="G48" s="9">
        <v>4</v>
      </c>
      <c r="H48" s="47">
        <v>45012</v>
      </c>
      <c r="I48" s="11" t="s">
        <v>101</v>
      </c>
    </row>
    <row r="49" spans="1:9" x14ac:dyDescent="0.3">
      <c r="A49" s="8">
        <f>IF(B49&lt;&gt;"",ROWS($B$6:B49),"")</f>
        <v>44</v>
      </c>
      <c r="B49" s="1" t="s">
        <v>546</v>
      </c>
      <c r="C49" s="1" t="s">
        <v>546</v>
      </c>
      <c r="D49" s="1" t="s">
        <v>113</v>
      </c>
      <c r="E49" s="21">
        <v>1085.96</v>
      </c>
      <c r="F49" s="9">
        <v>248</v>
      </c>
      <c r="G49" s="9">
        <v>6</v>
      </c>
      <c r="H49" s="47">
        <v>45072</v>
      </c>
      <c r="I49" s="11" t="s">
        <v>288</v>
      </c>
    </row>
    <row r="50" spans="1:9" x14ac:dyDescent="0.3">
      <c r="A50" s="8">
        <f>IF(B50&lt;&gt;"",ROWS($B$6:B50),"")</f>
        <v>45</v>
      </c>
      <c r="B50" s="1" t="s">
        <v>499</v>
      </c>
      <c r="C50" s="1" t="s">
        <v>500</v>
      </c>
      <c r="D50" s="1" t="s">
        <v>113</v>
      </c>
      <c r="E50" s="21">
        <v>1076</v>
      </c>
      <c r="F50" s="9">
        <v>415</v>
      </c>
      <c r="G50" s="9">
        <v>2</v>
      </c>
      <c r="H50" s="47">
        <v>44967</v>
      </c>
      <c r="I50" s="11" t="s">
        <v>288</v>
      </c>
    </row>
    <row r="51" spans="1:9" x14ac:dyDescent="0.3">
      <c r="A51" s="8">
        <f>IF(B51&lt;&gt;"",ROWS($B$6:B51),"")</f>
        <v>46</v>
      </c>
      <c r="B51" s="1" t="s">
        <v>716</v>
      </c>
      <c r="C51" s="1" t="s">
        <v>717</v>
      </c>
      <c r="D51" s="1" t="s">
        <v>427</v>
      </c>
      <c r="E51" s="21">
        <v>1050</v>
      </c>
      <c r="F51" s="9">
        <v>145</v>
      </c>
      <c r="G51" s="9">
        <v>1</v>
      </c>
      <c r="H51" s="47">
        <v>44414</v>
      </c>
      <c r="I51" s="11" t="s">
        <v>718</v>
      </c>
    </row>
    <row r="52" spans="1:9" x14ac:dyDescent="0.3">
      <c r="A52" s="8">
        <f>IF(B52&lt;&gt;"",ROWS($B$6:B52),"")</f>
        <v>47</v>
      </c>
      <c r="B52" s="1" t="s">
        <v>450</v>
      </c>
      <c r="C52" s="1" t="s">
        <v>451</v>
      </c>
      <c r="D52" s="1" t="s">
        <v>27</v>
      </c>
      <c r="E52" s="21">
        <v>1039.18</v>
      </c>
      <c r="F52" s="9">
        <v>167</v>
      </c>
      <c r="G52" s="9">
        <v>5</v>
      </c>
      <c r="H52" s="47">
        <v>45037</v>
      </c>
      <c r="I52" s="11" t="s">
        <v>119</v>
      </c>
    </row>
    <row r="53" spans="1:9" x14ac:dyDescent="0.3">
      <c r="A53" s="8">
        <f>IF(B53&lt;&gt;"",ROWS($B$6:B53),"")</f>
        <v>48</v>
      </c>
      <c r="B53" s="1" t="s">
        <v>657</v>
      </c>
      <c r="C53" s="1" t="s">
        <v>658</v>
      </c>
      <c r="D53" s="1" t="s">
        <v>113</v>
      </c>
      <c r="E53" s="21">
        <v>1015.75</v>
      </c>
      <c r="F53" s="9">
        <v>249</v>
      </c>
      <c r="G53" s="9">
        <v>14</v>
      </c>
      <c r="H53" s="47">
        <v>45065</v>
      </c>
      <c r="I53" s="11" t="s">
        <v>101</v>
      </c>
    </row>
    <row r="54" spans="1:9" x14ac:dyDescent="0.3">
      <c r="A54" s="8">
        <f>IF(B54&lt;&gt;"",ROWS($B$6:B54),"")</f>
        <v>49</v>
      </c>
      <c r="B54" s="1" t="s">
        <v>695</v>
      </c>
      <c r="C54" s="1" t="s">
        <v>696</v>
      </c>
      <c r="D54" s="1" t="s">
        <v>458</v>
      </c>
      <c r="E54" s="21">
        <v>969.5</v>
      </c>
      <c r="F54" s="9">
        <v>178</v>
      </c>
      <c r="G54" s="9">
        <v>7</v>
      </c>
      <c r="H54" s="47">
        <v>45052</v>
      </c>
      <c r="I54" s="11" t="s">
        <v>316</v>
      </c>
    </row>
    <row r="55" spans="1:9" x14ac:dyDescent="0.3">
      <c r="A55" s="8">
        <f>IF(B55&lt;&gt;"",ROWS($B$6:B55),"")</f>
        <v>50</v>
      </c>
      <c r="B55" s="1" t="s">
        <v>437</v>
      </c>
      <c r="C55" s="1" t="s">
        <v>437</v>
      </c>
      <c r="D55" s="1" t="s">
        <v>438</v>
      </c>
      <c r="E55" s="21">
        <v>752.22</v>
      </c>
      <c r="F55" s="9">
        <v>127</v>
      </c>
      <c r="G55" s="9">
        <v>4</v>
      </c>
      <c r="H55" s="47">
        <v>45030</v>
      </c>
      <c r="I55" s="11" t="s">
        <v>439</v>
      </c>
    </row>
    <row r="56" spans="1:9" x14ac:dyDescent="0.3">
      <c r="A56" s="8">
        <f>IF(B56&lt;&gt;"",ROWS($B$6:B56),"")</f>
        <v>51</v>
      </c>
      <c r="B56" s="1" t="s">
        <v>762</v>
      </c>
      <c r="C56" s="1" t="s">
        <v>763</v>
      </c>
      <c r="D56" s="1" t="s">
        <v>764</v>
      </c>
      <c r="E56" s="21">
        <v>750.3</v>
      </c>
      <c r="F56" s="9">
        <v>145</v>
      </c>
      <c r="G56" s="9">
        <v>11</v>
      </c>
      <c r="H56" s="47">
        <v>45059</v>
      </c>
      <c r="I56" s="11" t="s">
        <v>494</v>
      </c>
    </row>
    <row r="57" spans="1:9" x14ac:dyDescent="0.3">
      <c r="A57" s="8">
        <f>IF(B57&lt;&gt;"",ROWS($B$6:B57),"")</f>
        <v>52</v>
      </c>
      <c r="B57" s="1" t="s">
        <v>490</v>
      </c>
      <c r="C57" s="1" t="s">
        <v>491</v>
      </c>
      <c r="D57" s="1" t="s">
        <v>454</v>
      </c>
      <c r="E57" s="21">
        <v>619</v>
      </c>
      <c r="F57" s="9">
        <v>178</v>
      </c>
      <c r="G57" s="9">
        <v>1</v>
      </c>
      <c r="H57" s="47">
        <v>42654</v>
      </c>
      <c r="I57" s="11" t="s">
        <v>375</v>
      </c>
    </row>
    <row r="58" spans="1:9" x14ac:dyDescent="0.3">
      <c r="A58" s="8">
        <f>IF(B58&lt;&gt;"",ROWS($B$6:B58),"")</f>
        <v>53</v>
      </c>
      <c r="B58" s="1" t="s">
        <v>651</v>
      </c>
      <c r="C58" s="1" t="s">
        <v>652</v>
      </c>
      <c r="D58" s="1" t="s">
        <v>461</v>
      </c>
      <c r="E58" s="21">
        <v>596.54999999999995</v>
      </c>
      <c r="F58" s="9">
        <v>141</v>
      </c>
      <c r="G58" s="9">
        <v>5</v>
      </c>
      <c r="H58" s="47">
        <v>45030</v>
      </c>
      <c r="I58" s="11" t="s">
        <v>316</v>
      </c>
    </row>
    <row r="59" spans="1:9" x14ac:dyDescent="0.3">
      <c r="A59" s="8">
        <f>IF(B59&lt;&gt;"",ROWS($B$6:B59),"")</f>
        <v>54</v>
      </c>
      <c r="B59" s="1" t="s">
        <v>787</v>
      </c>
      <c r="C59" s="1" t="s">
        <v>788</v>
      </c>
      <c r="D59" s="1" t="s">
        <v>650</v>
      </c>
      <c r="E59" s="21">
        <v>596</v>
      </c>
      <c r="F59" s="9">
        <v>149</v>
      </c>
      <c r="G59" s="9">
        <v>1</v>
      </c>
      <c r="H59" s="47">
        <v>42301</v>
      </c>
      <c r="I59" s="11" t="s">
        <v>375</v>
      </c>
    </row>
    <row r="60" spans="1:9" x14ac:dyDescent="0.3">
      <c r="A60" s="8">
        <f>IF(B60&lt;&gt;"",ROWS($B$6:B60),"")</f>
        <v>55</v>
      </c>
      <c r="B60" s="1" t="s">
        <v>789</v>
      </c>
      <c r="C60" s="1" t="s">
        <v>790</v>
      </c>
      <c r="D60" s="1" t="s">
        <v>27</v>
      </c>
      <c r="E60" s="21">
        <v>594.53</v>
      </c>
      <c r="F60" s="9">
        <v>93</v>
      </c>
      <c r="G60" s="9">
        <v>2</v>
      </c>
      <c r="H60" s="47">
        <v>45051</v>
      </c>
      <c r="I60" s="11" t="s">
        <v>383</v>
      </c>
    </row>
    <row r="61" spans="1:9" x14ac:dyDescent="0.3">
      <c r="A61" s="8">
        <f>IF(B61&lt;&gt;"",ROWS($B$6:B61),"")</f>
        <v>56</v>
      </c>
      <c r="B61" s="1" t="s">
        <v>364</v>
      </c>
      <c r="C61" s="1" t="s">
        <v>365</v>
      </c>
      <c r="D61" s="1" t="s">
        <v>27</v>
      </c>
      <c r="E61" s="21">
        <v>529.20000000000005</v>
      </c>
      <c r="F61" s="9">
        <v>91</v>
      </c>
      <c r="G61" s="9">
        <v>3</v>
      </c>
      <c r="H61" s="47">
        <v>44678</v>
      </c>
      <c r="I61" s="11" t="s">
        <v>119</v>
      </c>
    </row>
    <row r="62" spans="1:9" x14ac:dyDescent="0.3">
      <c r="A62" s="8">
        <f>IF(B62&lt;&gt;"",ROWS($B$6:B62),"")</f>
        <v>57</v>
      </c>
      <c r="B62" s="1" t="s">
        <v>563</v>
      </c>
      <c r="C62" s="1" t="s">
        <v>564</v>
      </c>
      <c r="D62" s="1" t="s">
        <v>427</v>
      </c>
      <c r="E62" s="21">
        <v>524</v>
      </c>
      <c r="F62" s="9">
        <v>144</v>
      </c>
      <c r="G62" s="9">
        <v>1</v>
      </c>
      <c r="H62" s="47">
        <v>45016</v>
      </c>
      <c r="I62" s="11" t="s">
        <v>288</v>
      </c>
    </row>
    <row r="63" spans="1:9" x14ac:dyDescent="0.3">
      <c r="A63" s="8">
        <f>IF(B63&lt;&gt;"",ROWS($B$6:B63),"")</f>
        <v>58</v>
      </c>
      <c r="B63" s="1" t="s">
        <v>808</v>
      </c>
      <c r="C63" s="1" t="s">
        <v>809</v>
      </c>
      <c r="D63" s="1" t="s">
        <v>458</v>
      </c>
      <c r="E63" s="21">
        <v>484</v>
      </c>
      <c r="F63" s="9">
        <v>17</v>
      </c>
      <c r="G63" s="9">
        <v>1</v>
      </c>
      <c r="H63" s="47">
        <v>43812</v>
      </c>
      <c r="I63" s="11" t="s">
        <v>455</v>
      </c>
    </row>
    <row r="64" spans="1:9" x14ac:dyDescent="0.3">
      <c r="A64" s="8">
        <f>IF(B64&lt;&gt;"",ROWS($B$6:B64),"")</f>
        <v>59</v>
      </c>
      <c r="B64" s="1" t="s">
        <v>534</v>
      </c>
      <c r="C64" s="1" t="s">
        <v>535</v>
      </c>
      <c r="D64" s="1" t="s">
        <v>536</v>
      </c>
      <c r="E64" s="21">
        <v>461</v>
      </c>
      <c r="F64" s="9">
        <v>86</v>
      </c>
      <c r="G64" s="9">
        <v>1</v>
      </c>
      <c r="H64" s="47">
        <v>44080</v>
      </c>
      <c r="I64" s="11" t="s">
        <v>375</v>
      </c>
    </row>
    <row r="65" spans="1:9" x14ac:dyDescent="0.3">
      <c r="A65" s="8">
        <f>IF(B65&lt;&gt;"",ROWS($B$6:B65),"")</f>
        <v>60</v>
      </c>
      <c r="B65" s="1" t="s">
        <v>264</v>
      </c>
      <c r="C65" s="1" t="s">
        <v>265</v>
      </c>
      <c r="D65" s="1" t="s">
        <v>27</v>
      </c>
      <c r="E65" s="21">
        <v>437.06</v>
      </c>
      <c r="F65" s="9">
        <v>64</v>
      </c>
      <c r="G65" s="9">
        <v>3</v>
      </c>
      <c r="H65" s="47">
        <v>45023</v>
      </c>
      <c r="I65" s="11" t="s">
        <v>119</v>
      </c>
    </row>
    <row r="66" spans="1:9" x14ac:dyDescent="0.3">
      <c r="A66" s="8">
        <f>IF(B66&lt;&gt;"",ROWS($B$6:B66),"")</f>
        <v>61</v>
      </c>
      <c r="B66" s="1" t="s">
        <v>806</v>
      </c>
      <c r="C66" s="1" t="s">
        <v>807</v>
      </c>
      <c r="D66" s="1" t="s">
        <v>458</v>
      </c>
      <c r="E66" s="21">
        <v>405</v>
      </c>
      <c r="F66" s="9">
        <v>105</v>
      </c>
      <c r="G66" s="9">
        <v>1</v>
      </c>
      <c r="H66" s="47">
        <v>44316</v>
      </c>
      <c r="I66" s="11" t="s">
        <v>101</v>
      </c>
    </row>
    <row r="67" spans="1:9" x14ac:dyDescent="0.3">
      <c r="A67" s="8">
        <f>IF(B67&lt;&gt;"",ROWS($B$6:B67),"")</f>
        <v>62</v>
      </c>
      <c r="B67" s="1" t="s">
        <v>834</v>
      </c>
      <c r="C67" s="1" t="s">
        <v>835</v>
      </c>
      <c r="D67" s="1" t="s">
        <v>27</v>
      </c>
      <c r="E67" s="21">
        <v>402.72</v>
      </c>
      <c r="F67" s="9">
        <v>65</v>
      </c>
      <c r="G67" s="9">
        <v>2</v>
      </c>
      <c r="H67" s="47">
        <v>45058</v>
      </c>
      <c r="I67" s="11" t="s">
        <v>383</v>
      </c>
    </row>
    <row r="68" spans="1:9" x14ac:dyDescent="0.3">
      <c r="A68" s="8">
        <f>IF(B68&lt;&gt;"",ROWS($B$6:B68),"")</f>
        <v>63</v>
      </c>
      <c r="B68" s="1" t="s">
        <v>389</v>
      </c>
      <c r="C68" s="1" t="s">
        <v>390</v>
      </c>
      <c r="D68" s="1" t="s">
        <v>31</v>
      </c>
      <c r="E68" s="21">
        <v>342.3</v>
      </c>
      <c r="F68" s="9">
        <v>92</v>
      </c>
      <c r="G68" s="9">
        <v>3</v>
      </c>
      <c r="H68" s="47">
        <v>45012</v>
      </c>
      <c r="I68" s="11" t="s">
        <v>101</v>
      </c>
    </row>
    <row r="69" spans="1:9" x14ac:dyDescent="0.3">
      <c r="A69" s="8">
        <f>IF(B69&lt;&gt;"",ROWS($B$6:B69),"")</f>
        <v>64</v>
      </c>
      <c r="B69" s="1" t="s">
        <v>772</v>
      </c>
      <c r="C69" s="1" t="s">
        <v>773</v>
      </c>
      <c r="D69" s="1" t="s">
        <v>27</v>
      </c>
      <c r="E69" s="21">
        <v>312</v>
      </c>
      <c r="F69" s="9">
        <v>104</v>
      </c>
      <c r="G69" s="9">
        <v>1</v>
      </c>
      <c r="H69" s="47">
        <v>44792</v>
      </c>
      <c r="I69" s="11" t="s">
        <v>51</v>
      </c>
    </row>
    <row r="70" spans="1:9" x14ac:dyDescent="0.3">
      <c r="A70" s="8">
        <f>IF(B70&lt;&gt;"",ROWS($B$6:B70),"")</f>
        <v>65</v>
      </c>
      <c r="B70" s="1" t="s">
        <v>655</v>
      </c>
      <c r="C70" s="1" t="s">
        <v>656</v>
      </c>
      <c r="D70" s="1" t="s">
        <v>27</v>
      </c>
      <c r="E70" s="21">
        <v>258.13</v>
      </c>
      <c r="F70" s="9">
        <v>87</v>
      </c>
      <c r="G70" s="9">
        <v>2</v>
      </c>
      <c r="H70" s="47">
        <v>44400</v>
      </c>
      <c r="I70" s="11" t="s">
        <v>28</v>
      </c>
    </row>
    <row r="71" spans="1:9" x14ac:dyDescent="0.3">
      <c r="A71" s="8">
        <f>IF(B71&lt;&gt;"",ROWS($B$6:B71),"")</f>
        <v>66</v>
      </c>
      <c r="B71" s="1" t="s">
        <v>848</v>
      </c>
      <c r="C71" s="1" t="s">
        <v>849</v>
      </c>
      <c r="D71" s="1" t="s">
        <v>850</v>
      </c>
      <c r="E71" s="21">
        <v>198.4</v>
      </c>
      <c r="F71" s="9">
        <v>66</v>
      </c>
      <c r="G71" s="9">
        <v>1</v>
      </c>
      <c r="H71" s="47">
        <v>43748</v>
      </c>
      <c r="I71" s="11" t="s">
        <v>465</v>
      </c>
    </row>
    <row r="72" spans="1:9" x14ac:dyDescent="0.3">
      <c r="A72" s="8">
        <f>IF(B72&lt;&gt;"",ROWS($B$6:B72),"")</f>
        <v>67</v>
      </c>
      <c r="B72" s="1" t="s">
        <v>134</v>
      </c>
      <c r="C72" s="1" t="s">
        <v>135</v>
      </c>
      <c r="D72" s="1" t="s">
        <v>27</v>
      </c>
      <c r="E72" s="21">
        <v>160.69999999999999</v>
      </c>
      <c r="F72" s="9">
        <v>23</v>
      </c>
      <c r="G72" s="9">
        <v>2</v>
      </c>
      <c r="H72" s="47">
        <v>44967</v>
      </c>
      <c r="I72" s="11" t="s">
        <v>101</v>
      </c>
    </row>
    <row r="73" spans="1:9" x14ac:dyDescent="0.3">
      <c r="A73" s="8">
        <f>IF(B73&lt;&gt;"",ROWS($B$6:B73),"")</f>
        <v>68</v>
      </c>
      <c r="B73" s="1" t="s">
        <v>448</v>
      </c>
      <c r="C73" s="1" t="s">
        <v>449</v>
      </c>
      <c r="D73" s="1" t="s">
        <v>113</v>
      </c>
      <c r="E73" s="21">
        <v>151</v>
      </c>
      <c r="F73" s="9">
        <v>27</v>
      </c>
      <c r="G73" s="9">
        <v>2</v>
      </c>
      <c r="H73" s="47">
        <v>45030</v>
      </c>
      <c r="I73" s="11" t="s">
        <v>133</v>
      </c>
    </row>
    <row r="74" spans="1:9" x14ac:dyDescent="0.3">
      <c r="A74" s="8">
        <f>IF(B74&lt;&gt;"",ROWS($B$6:B74),"")</f>
        <v>69</v>
      </c>
      <c r="B74" s="1" t="s">
        <v>931</v>
      </c>
      <c r="C74" s="1" t="s">
        <v>684</v>
      </c>
      <c r="D74" s="1" t="s">
        <v>37</v>
      </c>
      <c r="E74" s="21">
        <v>145</v>
      </c>
      <c r="F74" s="9">
        <v>29</v>
      </c>
      <c r="G74" s="9">
        <v>1</v>
      </c>
      <c r="H74" s="47">
        <v>41544</v>
      </c>
      <c r="I74" s="11" t="s">
        <v>685</v>
      </c>
    </row>
    <row r="75" spans="1:9" x14ac:dyDescent="0.3">
      <c r="A75" s="8">
        <f>IF(B75&lt;&gt;"",ROWS($B$6:B75),"")</f>
        <v>70</v>
      </c>
      <c r="B75" s="1" t="s">
        <v>400</v>
      </c>
      <c r="C75" s="1" t="s">
        <v>401</v>
      </c>
      <c r="D75" s="1" t="s">
        <v>402</v>
      </c>
      <c r="E75" s="21">
        <v>140</v>
      </c>
      <c r="F75" s="9">
        <v>37</v>
      </c>
      <c r="G75" s="9">
        <v>2</v>
      </c>
      <c r="H75" s="47">
        <v>45012</v>
      </c>
      <c r="I75" s="11" t="s">
        <v>101</v>
      </c>
    </row>
    <row r="76" spans="1:9" x14ac:dyDescent="0.3">
      <c r="A76" s="8">
        <f>IF(B76&lt;&gt;"",ROWS($B$6:B76),"")</f>
        <v>71</v>
      </c>
      <c r="B76" s="1" t="s">
        <v>616</v>
      </c>
      <c r="C76" s="1" t="s">
        <v>616</v>
      </c>
      <c r="D76" s="1" t="s">
        <v>37</v>
      </c>
      <c r="E76" s="21">
        <v>120</v>
      </c>
      <c r="F76" s="9">
        <v>24</v>
      </c>
      <c r="G76" s="9">
        <v>1</v>
      </c>
      <c r="H76" s="47">
        <v>44834</v>
      </c>
      <c r="I76" s="11" t="s">
        <v>101</v>
      </c>
    </row>
    <row r="77" spans="1:9" x14ac:dyDescent="0.3">
      <c r="A77" s="8">
        <f>IF(B77&lt;&gt;"",ROWS($B$6:B77),"")</f>
        <v>72</v>
      </c>
      <c r="B77" s="1" t="s">
        <v>745</v>
      </c>
      <c r="C77" s="1" t="s">
        <v>746</v>
      </c>
      <c r="D77" s="1" t="s">
        <v>747</v>
      </c>
      <c r="E77" s="21">
        <v>117</v>
      </c>
      <c r="F77" s="9">
        <v>24</v>
      </c>
      <c r="G77" s="9">
        <v>1</v>
      </c>
      <c r="H77" s="47">
        <v>45012</v>
      </c>
      <c r="I77" s="11" t="s">
        <v>101</v>
      </c>
    </row>
    <row r="78" spans="1:9" x14ac:dyDescent="0.3">
      <c r="A78" s="8">
        <f>IF(B78&lt;&gt;"",ROWS($B$6:B78),"")</f>
        <v>73</v>
      </c>
      <c r="B78" s="1" t="s">
        <v>753</v>
      </c>
      <c r="C78" s="1" t="s">
        <v>754</v>
      </c>
      <c r="D78" s="1" t="s">
        <v>461</v>
      </c>
      <c r="E78" s="21">
        <v>112.62</v>
      </c>
      <c r="F78" s="9">
        <v>18</v>
      </c>
      <c r="G78" s="9">
        <v>3</v>
      </c>
      <c r="H78" s="47">
        <v>45044</v>
      </c>
      <c r="I78" s="11" t="s">
        <v>316</v>
      </c>
    </row>
    <row r="79" spans="1:9" x14ac:dyDescent="0.3">
      <c r="A79" s="8">
        <f>IF(B79&lt;&gt;"",ROWS($B$6:B79),"")</f>
        <v>74</v>
      </c>
      <c r="B79" s="1" t="s">
        <v>907</v>
      </c>
      <c r="C79" s="1" t="s">
        <v>908</v>
      </c>
      <c r="D79" s="1" t="s">
        <v>27</v>
      </c>
      <c r="E79" s="21">
        <v>100</v>
      </c>
      <c r="F79" s="9">
        <v>20</v>
      </c>
      <c r="G79" s="9">
        <v>1</v>
      </c>
      <c r="H79" s="47">
        <v>44792</v>
      </c>
      <c r="I79" s="11" t="s">
        <v>232</v>
      </c>
    </row>
    <row r="80" spans="1:9" x14ac:dyDescent="0.3">
      <c r="A80" s="8">
        <f>IF(B80&lt;&gt;"",ROWS($B$6:B80),"")</f>
        <v>75</v>
      </c>
      <c r="B80" s="1" t="s">
        <v>313</v>
      </c>
      <c r="C80" s="1" t="s">
        <v>314</v>
      </c>
      <c r="D80" s="1" t="s">
        <v>315</v>
      </c>
      <c r="E80" s="21">
        <v>97.7</v>
      </c>
      <c r="F80" s="9">
        <v>15</v>
      </c>
      <c r="G80" s="9">
        <v>1</v>
      </c>
      <c r="H80" s="47">
        <v>44939</v>
      </c>
      <c r="I80" s="11" t="s">
        <v>316</v>
      </c>
    </row>
    <row r="81" spans="1:9" x14ac:dyDescent="0.3">
      <c r="A81" s="8">
        <f>IF(B81&lt;&gt;"",ROWS($B$6:B81),"")</f>
        <v>76</v>
      </c>
      <c r="B81" s="1" t="s">
        <v>675</v>
      </c>
      <c r="C81" s="1" t="s">
        <v>676</v>
      </c>
      <c r="D81" s="1" t="s">
        <v>113</v>
      </c>
      <c r="E81" s="21">
        <v>93</v>
      </c>
      <c r="F81" s="9">
        <v>15</v>
      </c>
      <c r="G81" s="9">
        <v>2</v>
      </c>
      <c r="H81" s="47">
        <v>45012</v>
      </c>
      <c r="I81" s="11" t="s">
        <v>101</v>
      </c>
    </row>
    <row r="82" spans="1:9" x14ac:dyDescent="0.3">
      <c r="A82" s="8">
        <f>IF(B82&lt;&gt;"",ROWS($B$6:B82),"")</f>
        <v>77</v>
      </c>
      <c r="B82" s="1" t="s">
        <v>737</v>
      </c>
      <c r="C82" s="1" t="s">
        <v>738</v>
      </c>
      <c r="D82" s="1" t="s">
        <v>113</v>
      </c>
      <c r="E82" s="21">
        <v>86.8</v>
      </c>
      <c r="F82" s="9">
        <v>18</v>
      </c>
      <c r="G82" s="9">
        <v>2</v>
      </c>
      <c r="H82" s="47">
        <v>45012</v>
      </c>
      <c r="I82" s="11" t="s">
        <v>101</v>
      </c>
    </row>
    <row r="83" spans="1:9" x14ac:dyDescent="0.3">
      <c r="A83" s="8">
        <f>IF(B83&lt;&gt;"",ROWS($B$6:B83),"")</f>
        <v>78</v>
      </c>
      <c r="B83" s="1" t="s">
        <v>462</v>
      </c>
      <c r="C83" s="1" t="s">
        <v>463</v>
      </c>
      <c r="D83" s="1" t="s">
        <v>464</v>
      </c>
      <c r="E83" s="21">
        <v>85</v>
      </c>
      <c r="F83" s="9">
        <v>15</v>
      </c>
      <c r="G83" s="9">
        <v>1</v>
      </c>
      <c r="H83" s="47">
        <v>44896</v>
      </c>
      <c r="I83" s="11" t="s">
        <v>465</v>
      </c>
    </row>
    <row r="84" spans="1:9" x14ac:dyDescent="0.3">
      <c r="A84" s="8">
        <f>IF(B84&lt;&gt;"",ROWS($B$6:B84),"")</f>
        <v>79</v>
      </c>
      <c r="B84" s="1" t="s">
        <v>826</v>
      </c>
      <c r="C84" s="1" t="s">
        <v>827</v>
      </c>
      <c r="D84" s="1" t="s">
        <v>402</v>
      </c>
      <c r="E84" s="21">
        <v>69</v>
      </c>
      <c r="F84" s="9">
        <v>13</v>
      </c>
      <c r="G84" s="9">
        <v>1</v>
      </c>
      <c r="H84" s="47">
        <v>43987</v>
      </c>
      <c r="I84" s="11" t="s">
        <v>101</v>
      </c>
    </row>
    <row r="85" spans="1:9" x14ac:dyDescent="0.3">
      <c r="A85" s="8">
        <f>IF(B85&lt;&gt;"",ROWS($B$6:B85),"")</f>
        <v>80</v>
      </c>
      <c r="B85" s="1" t="s">
        <v>879</v>
      </c>
      <c r="C85" s="1" t="s">
        <v>880</v>
      </c>
      <c r="D85" s="1" t="s">
        <v>113</v>
      </c>
      <c r="E85" s="21">
        <v>69</v>
      </c>
      <c r="F85" s="9">
        <v>12</v>
      </c>
      <c r="G85" s="9">
        <v>5</v>
      </c>
      <c r="H85" s="47">
        <v>45044</v>
      </c>
      <c r="I85" s="11" t="s">
        <v>465</v>
      </c>
    </row>
    <row r="86" spans="1:9" x14ac:dyDescent="0.3">
      <c r="A86" s="8">
        <f>IF(B86&lt;&gt;"",ROWS($B$6:B86),"")</f>
        <v>81</v>
      </c>
      <c r="B86" s="1" t="s">
        <v>852</v>
      </c>
      <c r="C86" s="1" t="s">
        <v>853</v>
      </c>
      <c r="D86" s="1" t="s">
        <v>458</v>
      </c>
      <c r="E86" s="21">
        <v>65</v>
      </c>
      <c r="F86" s="9">
        <v>13</v>
      </c>
      <c r="G86" s="9">
        <v>1</v>
      </c>
      <c r="H86" s="47">
        <v>44673</v>
      </c>
      <c r="I86" s="11" t="s">
        <v>316</v>
      </c>
    </row>
    <row r="87" spans="1:9" x14ac:dyDescent="0.3">
      <c r="A87" s="8">
        <f>IF(B87&lt;&gt;"",ROWS($B$6:B87),"")</f>
        <v>82</v>
      </c>
      <c r="B87" s="1" t="s">
        <v>653</v>
      </c>
      <c r="C87" s="1" t="s">
        <v>654</v>
      </c>
      <c r="D87" s="1" t="s">
        <v>427</v>
      </c>
      <c r="E87" s="21">
        <v>59.5</v>
      </c>
      <c r="F87" s="9">
        <v>19</v>
      </c>
      <c r="G87" s="9">
        <v>2</v>
      </c>
      <c r="H87" s="47">
        <v>44855</v>
      </c>
      <c r="I87" s="11" t="s">
        <v>67</v>
      </c>
    </row>
    <row r="88" spans="1:9" x14ac:dyDescent="0.3">
      <c r="A88" s="8">
        <f>IF(B88&lt;&gt;"",ROWS($B$6:B88),"")</f>
        <v>83</v>
      </c>
      <c r="B88" s="1" t="s">
        <v>916</v>
      </c>
      <c r="C88" s="1" t="s">
        <v>917</v>
      </c>
      <c r="D88" s="1" t="s">
        <v>458</v>
      </c>
      <c r="E88" s="21">
        <v>50.46</v>
      </c>
      <c r="F88" s="9">
        <v>11</v>
      </c>
      <c r="G88" s="9">
        <v>1</v>
      </c>
      <c r="H88" s="47">
        <v>43112</v>
      </c>
      <c r="I88" s="11" t="s">
        <v>316</v>
      </c>
    </row>
    <row r="89" spans="1:9" x14ac:dyDescent="0.3">
      <c r="A89" s="8">
        <f>IF(B89&lt;&gt;"",ROWS($B$6:B89),"")</f>
        <v>84</v>
      </c>
      <c r="B89" s="1" t="s">
        <v>386</v>
      </c>
      <c r="C89" s="1" t="s">
        <v>387</v>
      </c>
      <c r="D89" s="1" t="s">
        <v>388</v>
      </c>
      <c r="E89" s="21">
        <v>44.6</v>
      </c>
      <c r="F89" s="9">
        <v>6</v>
      </c>
      <c r="G89" s="9">
        <v>1</v>
      </c>
      <c r="H89" s="47">
        <v>45009</v>
      </c>
      <c r="I89" s="11" t="s">
        <v>51</v>
      </c>
    </row>
    <row r="90" spans="1:9" x14ac:dyDescent="0.3">
      <c r="A90" s="8">
        <f>IF(B90&lt;&gt;"",ROWS($B$6:B90),"")</f>
        <v>85</v>
      </c>
      <c r="B90" s="1" t="s">
        <v>255</v>
      </c>
      <c r="C90" s="1" t="s">
        <v>256</v>
      </c>
      <c r="D90" s="1" t="s">
        <v>257</v>
      </c>
      <c r="E90" s="21">
        <v>44.5</v>
      </c>
      <c r="F90" s="9">
        <v>6</v>
      </c>
      <c r="G90" s="9">
        <v>1</v>
      </c>
      <c r="H90" s="47">
        <v>44960</v>
      </c>
      <c r="I90" s="11" t="s">
        <v>28</v>
      </c>
    </row>
    <row r="91" spans="1:9" x14ac:dyDescent="0.3">
      <c r="A91" s="8">
        <f>IF(B91&lt;&gt;"",ROWS($B$6:B91),"")</f>
        <v>86</v>
      </c>
      <c r="B91" s="1" t="s">
        <v>376</v>
      </c>
      <c r="C91" s="1" t="s">
        <v>377</v>
      </c>
      <c r="D91" s="1" t="s">
        <v>27</v>
      </c>
      <c r="E91" s="21">
        <v>28.7</v>
      </c>
      <c r="F91" s="9">
        <v>4</v>
      </c>
      <c r="G91" s="9">
        <v>1</v>
      </c>
      <c r="H91" s="47">
        <v>45030</v>
      </c>
      <c r="I91" s="11" t="s">
        <v>35</v>
      </c>
    </row>
    <row r="92" spans="1:9" x14ac:dyDescent="0.3">
      <c r="A92" s="8">
        <f>IF(B92&lt;&gt;"",ROWS($B$6:B92),"")</f>
        <v>87</v>
      </c>
      <c r="B92" s="1" t="s">
        <v>833</v>
      </c>
      <c r="C92" s="1" t="s">
        <v>833</v>
      </c>
      <c r="D92" s="1" t="s">
        <v>37</v>
      </c>
      <c r="E92" s="21">
        <v>20.75</v>
      </c>
      <c r="F92" s="9">
        <v>16</v>
      </c>
      <c r="G92" s="9">
        <v>1</v>
      </c>
      <c r="H92" s="47">
        <v>45026</v>
      </c>
      <c r="I92" s="11" t="s">
        <v>101</v>
      </c>
    </row>
    <row r="93" spans="1:9" x14ac:dyDescent="0.3">
      <c r="A93" s="8">
        <f>IF(B93&lt;&gt;"",ROWS($B$6:B93),"")</f>
        <v>88</v>
      </c>
      <c r="B93" s="1" t="s">
        <v>937</v>
      </c>
      <c r="C93" s="1" t="s">
        <v>901</v>
      </c>
      <c r="D93" s="1" t="s">
        <v>140</v>
      </c>
      <c r="E93" s="21">
        <v>16</v>
      </c>
      <c r="F93" s="9">
        <v>3</v>
      </c>
      <c r="G93" s="9">
        <v>1</v>
      </c>
      <c r="H93" s="47">
        <v>45012</v>
      </c>
      <c r="I93" s="11" t="s">
        <v>101</v>
      </c>
    </row>
    <row r="94" spans="1:9" x14ac:dyDescent="0.3">
      <c r="A94" s="8">
        <f>IF(B94&lt;&gt;"",ROWS($B$6:B94),"")</f>
        <v>89</v>
      </c>
      <c r="B94" s="1" t="s">
        <v>343</v>
      </c>
      <c r="C94" s="1" t="s">
        <v>343</v>
      </c>
      <c r="D94" s="1" t="s">
        <v>37</v>
      </c>
      <c r="E94" s="21">
        <v>14.8</v>
      </c>
      <c r="F94" s="9">
        <v>2</v>
      </c>
      <c r="G94" s="9">
        <v>1</v>
      </c>
      <c r="H94" s="47">
        <v>44848</v>
      </c>
      <c r="I94" s="11" t="s">
        <v>344</v>
      </c>
    </row>
    <row r="95" spans="1:9" x14ac:dyDescent="0.3">
      <c r="E95" s="19">
        <f>SUBTOTAL(109,Table3_Gegužė[Pajamos])</f>
        <v>970009.38999999978</v>
      </c>
      <c r="F95" s="12">
        <f>SUBTOTAL(109,Table3_Gegužė[Žiūrovų skaičius])</f>
        <v>155677</v>
      </c>
    </row>
  </sheetData>
  <pageMargins left="0.75" right="0.75" top="1" bottom="1" header="0.5" footer="0.5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02"/>
  <sheetViews>
    <sheetView workbookViewId="0">
      <selection activeCell="B9" sqref="B9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7" width="18" customWidth="1"/>
    <col min="8" max="8" width="18" style="45" customWidth="1"/>
    <col min="9" max="9" width="45" customWidth="1"/>
  </cols>
  <sheetData>
    <row r="1" spans="1:9" x14ac:dyDescent="0.3">
      <c r="A1" s="13">
        <f>'2023'!A1</f>
        <v>2023</v>
      </c>
    </row>
    <row r="2" spans="1:9" x14ac:dyDescent="0.3">
      <c r="A2" s="16" t="str">
        <f>'2023'!A2</f>
        <v>Lietuvos kino teatruose rodytų filmų TOP</v>
      </c>
    </row>
    <row r="3" spans="1:9" x14ac:dyDescent="0.3">
      <c r="A3" s="16" t="s">
        <v>17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938</v>
      </c>
      <c r="C6" s="1" t="s">
        <v>939</v>
      </c>
      <c r="D6" s="1" t="s">
        <v>27</v>
      </c>
      <c r="E6" s="21">
        <v>260230.14</v>
      </c>
      <c r="F6" s="9">
        <v>43719</v>
      </c>
      <c r="G6" s="9">
        <v>18</v>
      </c>
      <c r="H6" s="47">
        <v>45079</v>
      </c>
      <c r="I6" s="11" t="s">
        <v>51</v>
      </c>
    </row>
    <row r="7" spans="1:9" x14ac:dyDescent="0.3">
      <c r="A7" s="8">
        <f>IF(B7&lt;&gt;"",ROWS($B$6:B7),"")</f>
        <v>2</v>
      </c>
      <c r="B7" s="1" t="s">
        <v>45</v>
      </c>
      <c r="C7" s="1" t="s">
        <v>46</v>
      </c>
      <c r="D7" s="1" t="s">
        <v>27</v>
      </c>
      <c r="E7" s="21">
        <v>194074.99</v>
      </c>
      <c r="F7" s="9">
        <v>39230</v>
      </c>
      <c r="G7" s="9">
        <v>29</v>
      </c>
      <c r="H7" s="47">
        <v>45093</v>
      </c>
      <c r="I7" s="11" t="s">
        <v>28</v>
      </c>
    </row>
    <row r="8" spans="1:9" x14ac:dyDescent="0.3">
      <c r="A8" s="8">
        <f>IF(B8&lt;&gt;"",ROWS($B$6:B8),"")</f>
        <v>3</v>
      </c>
      <c r="B8" s="1" t="s">
        <v>109</v>
      </c>
      <c r="C8" s="1" t="s">
        <v>110</v>
      </c>
      <c r="D8" s="1" t="s">
        <v>27</v>
      </c>
      <c r="E8" s="21">
        <v>133536.75</v>
      </c>
      <c r="F8" s="9">
        <v>20410</v>
      </c>
      <c r="G8" s="9">
        <v>24</v>
      </c>
      <c r="H8" s="47">
        <v>45086</v>
      </c>
      <c r="I8" s="11" t="s">
        <v>73</v>
      </c>
    </row>
    <row r="9" spans="1:9" x14ac:dyDescent="0.3">
      <c r="A9" s="8">
        <f>IF(B9&lt;&gt;"",ROWS($B$6:B9),"")</f>
        <v>4</v>
      </c>
      <c r="B9" s="1" t="s">
        <v>56</v>
      </c>
      <c r="C9" s="1" t="s">
        <v>57</v>
      </c>
      <c r="D9" s="1" t="s">
        <v>27</v>
      </c>
      <c r="E9" s="21">
        <v>108316.75</v>
      </c>
      <c r="F9" s="9">
        <v>16152</v>
      </c>
      <c r="G9" s="9">
        <v>23</v>
      </c>
      <c r="H9" s="47">
        <v>45065</v>
      </c>
      <c r="I9" s="11" t="s">
        <v>35</v>
      </c>
    </row>
    <row r="10" spans="1:9" x14ac:dyDescent="0.3">
      <c r="A10" s="8">
        <f>IF(B10&lt;&gt;"",ROWS($B$6:B10),"")</f>
        <v>5</v>
      </c>
      <c r="B10" s="1" t="s">
        <v>169</v>
      </c>
      <c r="C10" s="1" t="s">
        <v>170</v>
      </c>
      <c r="D10" s="1" t="s">
        <v>72</v>
      </c>
      <c r="E10" s="21">
        <v>65693.39</v>
      </c>
      <c r="F10" s="9">
        <v>10518</v>
      </c>
      <c r="G10" s="9">
        <v>15</v>
      </c>
      <c r="H10" s="47">
        <v>45079</v>
      </c>
      <c r="I10" s="11" t="s">
        <v>28</v>
      </c>
    </row>
    <row r="11" spans="1:9" x14ac:dyDescent="0.3">
      <c r="A11" s="8">
        <f>IF(B11&lt;&gt;"",ROWS($B$6:B11),"")</f>
        <v>6</v>
      </c>
      <c r="B11" s="1" t="s">
        <v>155</v>
      </c>
      <c r="C11" s="1" t="s">
        <v>156</v>
      </c>
      <c r="D11" s="1" t="s">
        <v>27</v>
      </c>
      <c r="E11" s="21">
        <v>62172.49</v>
      </c>
      <c r="F11" s="9">
        <v>11868</v>
      </c>
      <c r="G11" s="9">
        <v>16</v>
      </c>
      <c r="H11" s="47">
        <v>45072</v>
      </c>
      <c r="I11" s="11" t="s">
        <v>28</v>
      </c>
    </row>
    <row r="12" spans="1:9" x14ac:dyDescent="0.3">
      <c r="A12" s="8">
        <f>IF(B12&lt;&gt;"",ROWS($B$6:B12),"")</f>
        <v>7</v>
      </c>
      <c r="B12" s="1" t="s">
        <v>141</v>
      </c>
      <c r="C12" s="1" t="s">
        <v>142</v>
      </c>
      <c r="D12" s="1" t="s">
        <v>27</v>
      </c>
      <c r="E12" s="21">
        <v>58854.22</v>
      </c>
      <c r="F12" s="9">
        <v>7923</v>
      </c>
      <c r="G12" s="9">
        <v>15</v>
      </c>
      <c r="H12" s="47">
        <v>45100</v>
      </c>
      <c r="I12" s="11" t="s">
        <v>51</v>
      </c>
    </row>
    <row r="13" spans="1:9" x14ac:dyDescent="0.3">
      <c r="A13" s="8">
        <f>IF(B13&lt;&gt;"",ROWS($B$6:B13),"")</f>
        <v>8</v>
      </c>
      <c r="B13" s="1" t="s">
        <v>42</v>
      </c>
      <c r="C13" s="1" t="s">
        <v>43</v>
      </c>
      <c r="D13" s="1" t="s">
        <v>44</v>
      </c>
      <c r="E13" s="21">
        <v>56013.8</v>
      </c>
      <c r="F13" s="9">
        <v>11566</v>
      </c>
      <c r="G13" s="9">
        <v>16</v>
      </c>
      <c r="H13" s="47">
        <v>45023</v>
      </c>
      <c r="I13" s="11" t="s">
        <v>35</v>
      </c>
    </row>
    <row r="14" spans="1:9" x14ac:dyDescent="0.3">
      <c r="A14" s="8">
        <f>IF(B14&lt;&gt;"",ROWS($B$6:B14),"")</f>
        <v>9</v>
      </c>
      <c r="B14" s="1" t="s">
        <v>198</v>
      </c>
      <c r="C14" s="1" t="s">
        <v>199</v>
      </c>
      <c r="D14" s="1" t="s">
        <v>27</v>
      </c>
      <c r="E14" s="21">
        <v>53851.199999999997</v>
      </c>
      <c r="F14" s="9">
        <v>8500</v>
      </c>
      <c r="G14" s="9">
        <v>15</v>
      </c>
      <c r="H14" s="47">
        <v>45093</v>
      </c>
      <c r="I14" s="11" t="s">
        <v>32</v>
      </c>
    </row>
    <row r="15" spans="1:9" x14ac:dyDescent="0.3">
      <c r="A15" s="8">
        <f>IF(B15&lt;&gt;"",ROWS($B$6:B15),"")</f>
        <v>10</v>
      </c>
      <c r="B15" s="1" t="s">
        <v>74</v>
      </c>
      <c r="C15" s="1" t="s">
        <v>75</v>
      </c>
      <c r="D15" s="1" t="s">
        <v>27</v>
      </c>
      <c r="E15" s="21">
        <v>45421.46</v>
      </c>
      <c r="F15" s="9">
        <v>7263</v>
      </c>
      <c r="G15" s="9">
        <v>14</v>
      </c>
      <c r="H15" s="47">
        <v>45051</v>
      </c>
      <c r="I15" s="11" t="s">
        <v>28</v>
      </c>
    </row>
    <row r="16" spans="1:9" x14ac:dyDescent="0.3">
      <c r="A16" s="8">
        <f>IF(B16&lt;&gt;"",ROWS($B$6:B16),"")</f>
        <v>11</v>
      </c>
      <c r="B16" s="1" t="s">
        <v>202</v>
      </c>
      <c r="C16" s="1" t="s">
        <v>203</v>
      </c>
      <c r="D16" s="1" t="s">
        <v>27</v>
      </c>
      <c r="E16" s="21">
        <v>42274.91</v>
      </c>
      <c r="F16" s="9">
        <v>6906</v>
      </c>
      <c r="G16" s="9">
        <v>18</v>
      </c>
      <c r="H16" s="47">
        <v>45086</v>
      </c>
      <c r="I16" s="11" t="s">
        <v>35</v>
      </c>
    </row>
    <row r="17" spans="1:9" x14ac:dyDescent="0.3">
      <c r="A17" s="8">
        <f>IF(B17&lt;&gt;"",ROWS($B$6:B17),"")</f>
        <v>12</v>
      </c>
      <c r="B17" s="1" t="s">
        <v>79</v>
      </c>
      <c r="C17" s="1" t="s">
        <v>79</v>
      </c>
      <c r="D17" s="1" t="s">
        <v>37</v>
      </c>
      <c r="E17" s="21">
        <v>14331.490000000002</v>
      </c>
      <c r="F17" s="9">
        <v>3072</v>
      </c>
      <c r="G17" s="9">
        <v>12</v>
      </c>
      <c r="H17" s="47">
        <v>45037</v>
      </c>
      <c r="I17" s="11" t="s">
        <v>80</v>
      </c>
    </row>
    <row r="18" spans="1:9" x14ac:dyDescent="0.3">
      <c r="A18" s="8">
        <f>IF(B18&lt;&gt;"",ROWS($B$6:B18),"")</f>
        <v>13</v>
      </c>
      <c r="B18" s="1" t="s">
        <v>146</v>
      </c>
      <c r="C18" s="1" t="s">
        <v>147</v>
      </c>
      <c r="D18" s="1" t="s">
        <v>27</v>
      </c>
      <c r="E18" s="21">
        <v>12971.95</v>
      </c>
      <c r="F18" s="9">
        <v>1824</v>
      </c>
      <c r="G18" s="9">
        <v>16</v>
      </c>
      <c r="H18" s="47">
        <v>45107</v>
      </c>
      <c r="I18" s="11" t="s">
        <v>28</v>
      </c>
    </row>
    <row r="19" spans="1:9" x14ac:dyDescent="0.3">
      <c r="A19" s="8">
        <f>IF(B19&lt;&gt;"",ROWS($B$6:B19),"")</f>
        <v>14</v>
      </c>
      <c r="B19" s="1" t="s">
        <v>430</v>
      </c>
      <c r="C19" s="1" t="s">
        <v>431</v>
      </c>
      <c r="D19" s="1" t="s">
        <v>27</v>
      </c>
      <c r="E19" s="21">
        <v>9309.08</v>
      </c>
      <c r="F19" s="9">
        <v>1703</v>
      </c>
      <c r="G19" s="9">
        <v>16</v>
      </c>
      <c r="H19" s="47">
        <v>45093</v>
      </c>
      <c r="I19" s="11" t="s">
        <v>67</v>
      </c>
    </row>
    <row r="20" spans="1:9" x14ac:dyDescent="0.3">
      <c r="A20" s="8">
        <f>IF(B20&lt;&gt;"",ROWS($B$6:B20),"")</f>
        <v>15</v>
      </c>
      <c r="B20" s="1" t="s">
        <v>226</v>
      </c>
      <c r="C20" s="1" t="s">
        <v>227</v>
      </c>
      <c r="D20" s="1" t="s">
        <v>113</v>
      </c>
      <c r="E20" s="21">
        <v>9180.1299999999992</v>
      </c>
      <c r="F20" s="9">
        <v>1968</v>
      </c>
      <c r="G20" s="9">
        <v>4</v>
      </c>
      <c r="H20" s="47">
        <v>45045</v>
      </c>
      <c r="I20" s="11" t="s">
        <v>119</v>
      </c>
    </row>
    <row r="21" spans="1:9" x14ac:dyDescent="0.3">
      <c r="A21" s="8">
        <f>IF(B21&lt;&gt;"",ROWS($B$6:B21),"")</f>
        <v>16</v>
      </c>
      <c r="B21" s="1" t="s">
        <v>407</v>
      </c>
      <c r="C21" s="1" t="s">
        <v>408</v>
      </c>
      <c r="D21" s="1" t="s">
        <v>27</v>
      </c>
      <c r="E21" s="21">
        <v>7865.92</v>
      </c>
      <c r="F21" s="9">
        <v>1224</v>
      </c>
      <c r="G21" s="9">
        <v>16</v>
      </c>
      <c r="H21" s="47">
        <v>45079</v>
      </c>
      <c r="I21" s="11" t="s">
        <v>119</v>
      </c>
    </row>
    <row r="22" spans="1:9" x14ac:dyDescent="0.3">
      <c r="A22" s="8">
        <f>IF(B22&lt;&gt;"",ROWS($B$6:B22),"")</f>
        <v>17</v>
      </c>
      <c r="B22" s="1" t="s">
        <v>335</v>
      </c>
      <c r="C22" s="1" t="s">
        <v>336</v>
      </c>
      <c r="D22" s="1" t="s">
        <v>27</v>
      </c>
      <c r="E22" s="21">
        <v>7706.91</v>
      </c>
      <c r="F22" s="9">
        <v>1291</v>
      </c>
      <c r="G22" s="9">
        <v>10</v>
      </c>
      <c r="H22" s="47">
        <v>45072</v>
      </c>
      <c r="I22" s="11" t="s">
        <v>67</v>
      </c>
    </row>
    <row r="23" spans="1:9" x14ac:dyDescent="0.3">
      <c r="A23" s="8">
        <f>IF(B23&lt;&gt;"",ROWS($B$6:B23),"")</f>
        <v>18</v>
      </c>
      <c r="B23" s="1" t="s">
        <v>269</v>
      </c>
      <c r="C23" s="1" t="s">
        <v>270</v>
      </c>
      <c r="D23" s="1" t="s">
        <v>27</v>
      </c>
      <c r="E23" s="21">
        <v>7642.75</v>
      </c>
      <c r="F23" s="9">
        <v>1727</v>
      </c>
      <c r="G23" s="9">
        <v>10</v>
      </c>
      <c r="H23" s="47">
        <v>45058</v>
      </c>
      <c r="I23" s="11" t="s">
        <v>67</v>
      </c>
    </row>
    <row r="24" spans="1:9" x14ac:dyDescent="0.3">
      <c r="A24" s="8">
        <f>IF(B24&lt;&gt;"",ROWS($B$6:B24),"")</f>
        <v>19</v>
      </c>
      <c r="B24" s="1" t="s">
        <v>488</v>
      </c>
      <c r="C24" s="1" t="s">
        <v>489</v>
      </c>
      <c r="D24" s="1" t="s">
        <v>96</v>
      </c>
      <c r="E24" s="21">
        <v>5321.61</v>
      </c>
      <c r="F24" s="9">
        <v>812</v>
      </c>
      <c r="G24" s="9">
        <v>14</v>
      </c>
      <c r="H24" s="47">
        <v>45079</v>
      </c>
      <c r="I24" s="11" t="s">
        <v>133</v>
      </c>
    </row>
    <row r="25" spans="1:9" x14ac:dyDescent="0.3">
      <c r="A25" s="8">
        <f>IF(B25&lt;&gt;"",ROWS($B$6:B25),"")</f>
        <v>20</v>
      </c>
      <c r="B25" s="1" t="s">
        <v>153</v>
      </c>
      <c r="C25" s="1" t="s">
        <v>154</v>
      </c>
      <c r="D25" s="1" t="s">
        <v>27</v>
      </c>
      <c r="E25" s="21">
        <v>5285.5</v>
      </c>
      <c r="F25" s="9">
        <v>1157</v>
      </c>
      <c r="G25" s="9">
        <v>15</v>
      </c>
      <c r="H25" s="47">
        <v>45107</v>
      </c>
      <c r="I25" s="11" t="s">
        <v>35</v>
      </c>
    </row>
    <row r="26" spans="1:9" x14ac:dyDescent="0.3">
      <c r="A26" s="8">
        <f>IF(B26&lt;&gt;"",ROWS($B$6:B26),"")</f>
        <v>21</v>
      </c>
      <c r="B26" s="1" t="s">
        <v>459</v>
      </c>
      <c r="C26" s="1" t="s">
        <v>460</v>
      </c>
      <c r="D26" s="1" t="s">
        <v>461</v>
      </c>
      <c r="E26" s="21">
        <v>4668.58</v>
      </c>
      <c r="F26" s="9">
        <v>1115</v>
      </c>
      <c r="G26" s="9">
        <v>8</v>
      </c>
      <c r="H26" s="47">
        <v>45072</v>
      </c>
      <c r="I26" s="11" t="s">
        <v>316</v>
      </c>
    </row>
    <row r="27" spans="1:9" x14ac:dyDescent="0.3">
      <c r="A27" s="8">
        <f>IF(B27&lt;&gt;"",ROWS($B$6:B27),"")</f>
        <v>22</v>
      </c>
      <c r="B27" s="1" t="s">
        <v>286</v>
      </c>
      <c r="C27" s="1" t="s">
        <v>287</v>
      </c>
      <c r="D27" s="1" t="s">
        <v>113</v>
      </c>
      <c r="E27" s="21">
        <v>4517.9099999999989</v>
      </c>
      <c r="F27" s="9">
        <v>1363</v>
      </c>
      <c r="G27" s="9">
        <v>4</v>
      </c>
      <c r="H27" s="47">
        <v>45051</v>
      </c>
      <c r="I27" s="11" t="s">
        <v>288</v>
      </c>
    </row>
    <row r="28" spans="1:9" x14ac:dyDescent="0.3">
      <c r="A28" s="8">
        <f>IF(B28&lt;&gt;"",ROWS($B$6:B28),"")</f>
        <v>23</v>
      </c>
      <c r="B28" s="1" t="s">
        <v>81</v>
      </c>
      <c r="C28" s="1" t="s">
        <v>81</v>
      </c>
      <c r="D28" s="1" t="s">
        <v>37</v>
      </c>
      <c r="E28" s="21">
        <v>4035.7</v>
      </c>
      <c r="F28" s="9">
        <v>674</v>
      </c>
      <c r="G28" s="9">
        <v>3</v>
      </c>
      <c r="H28" s="47">
        <v>44988</v>
      </c>
      <c r="I28" s="11" t="s">
        <v>82</v>
      </c>
    </row>
    <row r="29" spans="1:9" x14ac:dyDescent="0.3">
      <c r="A29" s="8">
        <f>IF(B29&lt;&gt;"",ROWS($B$6:B29),"")</f>
        <v>24</v>
      </c>
      <c r="B29" s="1" t="s">
        <v>513</v>
      </c>
      <c r="C29" s="1" t="s">
        <v>514</v>
      </c>
      <c r="D29" s="1" t="s">
        <v>27</v>
      </c>
      <c r="E29" s="21">
        <v>3874.94</v>
      </c>
      <c r="F29" s="9">
        <v>592</v>
      </c>
      <c r="G29" s="9">
        <v>12</v>
      </c>
      <c r="H29" s="47">
        <v>45086</v>
      </c>
      <c r="I29" s="11" t="s">
        <v>275</v>
      </c>
    </row>
    <row r="30" spans="1:9" x14ac:dyDescent="0.3">
      <c r="A30" s="8">
        <f>IF(B30&lt;&gt;"",ROWS($B$6:B30),"")</f>
        <v>25</v>
      </c>
      <c r="B30" s="1" t="s">
        <v>397</v>
      </c>
      <c r="C30" s="1" t="s">
        <v>398</v>
      </c>
      <c r="D30" s="1" t="s">
        <v>399</v>
      </c>
      <c r="E30" s="21">
        <v>4107</v>
      </c>
      <c r="F30" s="9">
        <v>1206</v>
      </c>
      <c r="G30" s="9">
        <v>1</v>
      </c>
      <c r="H30" s="47">
        <v>44716</v>
      </c>
      <c r="I30" s="11" t="s">
        <v>940</v>
      </c>
    </row>
    <row r="31" spans="1:9" x14ac:dyDescent="0.3">
      <c r="A31" s="8">
        <f>IF(B31&lt;&gt;"",ROWS($B$6:B31),"")</f>
        <v>26</v>
      </c>
      <c r="B31" s="1" t="s">
        <v>76</v>
      </c>
      <c r="C31" s="1" t="s">
        <v>76</v>
      </c>
      <c r="D31" s="1" t="s">
        <v>37</v>
      </c>
      <c r="E31" s="21">
        <v>3295.31</v>
      </c>
      <c r="F31" s="9">
        <v>658</v>
      </c>
      <c r="G31" s="9">
        <v>3</v>
      </c>
      <c r="H31" s="47">
        <v>44974</v>
      </c>
      <c r="I31" s="11" t="s">
        <v>67</v>
      </c>
    </row>
    <row r="32" spans="1:9" x14ac:dyDescent="0.3">
      <c r="A32" s="8">
        <f>IF(B32&lt;&gt;"",ROWS($B$6:B32),"")</f>
        <v>27</v>
      </c>
      <c r="B32" s="1" t="s">
        <v>428</v>
      </c>
      <c r="C32" s="1" t="s">
        <v>428</v>
      </c>
      <c r="D32" s="1" t="s">
        <v>27</v>
      </c>
      <c r="E32" s="21">
        <v>3250.76</v>
      </c>
      <c r="F32" s="9">
        <v>494</v>
      </c>
      <c r="G32" s="9">
        <v>6</v>
      </c>
      <c r="H32" s="47">
        <v>45072</v>
      </c>
      <c r="I32" s="11" t="s">
        <v>383</v>
      </c>
    </row>
    <row r="33" spans="1:9" x14ac:dyDescent="0.3">
      <c r="A33" s="8">
        <f>IF(B33&lt;&gt;"",ROWS($B$6:B33),"")</f>
        <v>28</v>
      </c>
      <c r="B33" s="1" t="s">
        <v>418</v>
      </c>
      <c r="C33" s="1" t="s">
        <v>419</v>
      </c>
      <c r="D33" s="1" t="s">
        <v>420</v>
      </c>
      <c r="E33" s="21">
        <v>3030.65</v>
      </c>
      <c r="F33" s="9">
        <v>517</v>
      </c>
      <c r="G33" s="9">
        <v>6</v>
      </c>
      <c r="H33" s="47">
        <v>45065</v>
      </c>
      <c r="I33" s="11" t="s">
        <v>232</v>
      </c>
    </row>
    <row r="34" spans="1:9" x14ac:dyDescent="0.3">
      <c r="A34" s="8">
        <f>IF(B34&lt;&gt;"",ROWS($B$6:B34),"")</f>
        <v>29</v>
      </c>
      <c r="B34" s="1" t="s">
        <v>116</v>
      </c>
      <c r="C34" s="1" t="s">
        <v>117</v>
      </c>
      <c r="D34" s="1" t="s">
        <v>118</v>
      </c>
      <c r="E34" s="21">
        <v>2913.39</v>
      </c>
      <c r="F34" s="9">
        <v>1161</v>
      </c>
      <c r="G34" s="9">
        <v>4</v>
      </c>
      <c r="H34" s="47">
        <v>44925</v>
      </c>
      <c r="I34" s="11" t="s">
        <v>119</v>
      </c>
    </row>
    <row r="35" spans="1:9" x14ac:dyDescent="0.3">
      <c r="A35" s="8">
        <f>IF(B35&lt;&gt;"",ROWS($B$6:B35),"")</f>
        <v>30</v>
      </c>
      <c r="B35" s="1" t="s">
        <v>537</v>
      </c>
      <c r="C35" s="1" t="s">
        <v>538</v>
      </c>
      <c r="D35" s="1" t="s">
        <v>27</v>
      </c>
      <c r="E35" s="21">
        <v>2461.64</v>
      </c>
      <c r="F35" s="9">
        <v>675</v>
      </c>
      <c r="G35" s="9">
        <v>2</v>
      </c>
      <c r="H35" s="47">
        <v>44771</v>
      </c>
      <c r="I35" s="11" t="s">
        <v>32</v>
      </c>
    </row>
    <row r="36" spans="1:9" x14ac:dyDescent="0.3">
      <c r="A36" s="8">
        <f>IF(B36&lt;&gt;"",ROWS($B$6:B36),"")</f>
        <v>31</v>
      </c>
      <c r="B36" s="1" t="s">
        <v>452</v>
      </c>
      <c r="C36" s="1" t="s">
        <v>453</v>
      </c>
      <c r="D36" s="1" t="s">
        <v>454</v>
      </c>
      <c r="E36" s="21">
        <v>2408.5</v>
      </c>
      <c r="F36" s="9">
        <v>638</v>
      </c>
      <c r="G36" s="9">
        <v>1</v>
      </c>
      <c r="H36" s="47">
        <v>44894</v>
      </c>
      <c r="I36" s="11" t="s">
        <v>455</v>
      </c>
    </row>
    <row r="37" spans="1:9" x14ac:dyDescent="0.3">
      <c r="A37" s="8">
        <f>IF(B37&lt;&gt;"",ROWS($B$6:B37),"")</f>
        <v>32</v>
      </c>
      <c r="B37" s="1" t="s">
        <v>490</v>
      </c>
      <c r="C37" s="1" t="s">
        <v>491</v>
      </c>
      <c r="D37" s="1" t="s">
        <v>454</v>
      </c>
      <c r="E37" s="21">
        <v>2101</v>
      </c>
      <c r="F37" s="9">
        <v>563</v>
      </c>
      <c r="G37" s="9">
        <v>1</v>
      </c>
      <c r="H37" s="47">
        <v>42654</v>
      </c>
      <c r="I37" s="11" t="s">
        <v>375</v>
      </c>
    </row>
    <row r="38" spans="1:9" x14ac:dyDescent="0.3">
      <c r="A38" s="8">
        <f>IF(B38&lt;&gt;"",ROWS($B$6:B38),"")</f>
        <v>33</v>
      </c>
      <c r="B38" s="1" t="s">
        <v>607</v>
      </c>
      <c r="C38" s="1" t="s">
        <v>608</v>
      </c>
      <c r="D38" s="1" t="s">
        <v>27</v>
      </c>
      <c r="E38" s="21">
        <v>1990.81</v>
      </c>
      <c r="F38" s="9">
        <v>481</v>
      </c>
      <c r="G38" s="9">
        <v>3</v>
      </c>
      <c r="H38" s="47">
        <v>44568</v>
      </c>
      <c r="I38" s="11" t="s">
        <v>73</v>
      </c>
    </row>
    <row r="39" spans="1:9" x14ac:dyDescent="0.3">
      <c r="A39" s="8">
        <f>IF(B39&lt;&gt;"",ROWS($B$6:B39),"")</f>
        <v>34</v>
      </c>
      <c r="B39" s="1" t="s">
        <v>627</v>
      </c>
      <c r="C39" s="1" t="s">
        <v>628</v>
      </c>
      <c r="D39" s="1" t="s">
        <v>629</v>
      </c>
      <c r="E39" s="21">
        <v>1902</v>
      </c>
      <c r="F39" s="9">
        <v>847</v>
      </c>
      <c r="G39" s="9">
        <v>2</v>
      </c>
      <c r="H39" s="47">
        <v>44680</v>
      </c>
      <c r="I39" s="11" t="s">
        <v>160</v>
      </c>
    </row>
    <row r="40" spans="1:9" x14ac:dyDescent="0.3">
      <c r="A40" s="8">
        <f>IF(B40&lt;&gt;"",ROWS($B$6:B40),"")</f>
        <v>35</v>
      </c>
      <c r="B40" s="1" t="s">
        <v>547</v>
      </c>
      <c r="C40" s="1" t="s">
        <v>548</v>
      </c>
      <c r="D40" s="1" t="s">
        <v>27</v>
      </c>
      <c r="E40" s="21">
        <v>1837.49</v>
      </c>
      <c r="F40" s="9">
        <v>712</v>
      </c>
      <c r="G40" s="9">
        <v>3</v>
      </c>
      <c r="H40" s="47">
        <v>44869</v>
      </c>
      <c r="I40" s="11" t="s">
        <v>51</v>
      </c>
    </row>
    <row r="41" spans="1:9" x14ac:dyDescent="0.3">
      <c r="A41" s="8">
        <f>IF(B41&lt;&gt;"",ROWS($B$6:B41),"")</f>
        <v>36</v>
      </c>
      <c r="B41" s="1" t="s">
        <v>542</v>
      </c>
      <c r="C41" s="1" t="s">
        <v>543</v>
      </c>
      <c r="D41" s="1" t="s">
        <v>191</v>
      </c>
      <c r="E41" s="21">
        <v>1795.5</v>
      </c>
      <c r="F41" s="9">
        <v>578</v>
      </c>
      <c r="G41" s="9">
        <v>1</v>
      </c>
      <c r="H41" s="47">
        <v>44112</v>
      </c>
      <c r="I41" s="11" t="s">
        <v>455</v>
      </c>
    </row>
    <row r="42" spans="1:9" x14ac:dyDescent="0.3">
      <c r="A42" s="8">
        <f>IF(B42&lt;&gt;"",ROWS($B$6:B42),"")</f>
        <v>37</v>
      </c>
      <c r="B42" s="1" t="s">
        <v>638</v>
      </c>
      <c r="C42" s="1" t="s">
        <v>639</v>
      </c>
      <c r="D42" s="1" t="s">
        <v>191</v>
      </c>
      <c r="E42" s="21">
        <v>1784</v>
      </c>
      <c r="F42" s="9">
        <v>766</v>
      </c>
      <c r="G42" s="9">
        <v>1</v>
      </c>
      <c r="H42" s="47">
        <v>44848</v>
      </c>
      <c r="I42" s="11" t="s">
        <v>160</v>
      </c>
    </row>
    <row r="43" spans="1:9" x14ac:dyDescent="0.3">
      <c r="A43" s="8">
        <f>IF(B43&lt;&gt;"",ROWS($B$6:B43),"")</f>
        <v>38</v>
      </c>
      <c r="B43" s="1" t="s">
        <v>519</v>
      </c>
      <c r="C43" s="1" t="s">
        <v>520</v>
      </c>
      <c r="D43" s="1" t="s">
        <v>27</v>
      </c>
      <c r="E43" s="21">
        <v>1600.32</v>
      </c>
      <c r="F43" s="9">
        <v>379</v>
      </c>
      <c r="G43" s="9">
        <v>3</v>
      </c>
      <c r="H43" s="47">
        <v>44743</v>
      </c>
      <c r="I43" s="11" t="s">
        <v>35</v>
      </c>
    </row>
    <row r="44" spans="1:9" x14ac:dyDescent="0.3">
      <c r="A44" s="8">
        <f>IF(B44&lt;&gt;"",ROWS($B$6:B44),"")</f>
        <v>39</v>
      </c>
      <c r="B44" s="1" t="s">
        <v>534</v>
      </c>
      <c r="C44" s="1" t="s">
        <v>535</v>
      </c>
      <c r="D44" s="1" t="s">
        <v>536</v>
      </c>
      <c r="E44" s="21">
        <v>1409</v>
      </c>
      <c r="F44" s="9">
        <v>368</v>
      </c>
      <c r="G44" s="9">
        <v>1</v>
      </c>
      <c r="H44" s="47">
        <v>44080</v>
      </c>
      <c r="I44" s="11" t="s">
        <v>375</v>
      </c>
    </row>
    <row r="45" spans="1:9" x14ac:dyDescent="0.3">
      <c r="A45" s="8">
        <f>IF(B45&lt;&gt;"",ROWS($B$6:B45),"")</f>
        <v>40</v>
      </c>
      <c r="B45" s="1" t="s">
        <v>179</v>
      </c>
      <c r="C45" s="1" t="s">
        <v>180</v>
      </c>
      <c r="D45" s="1" t="s">
        <v>64</v>
      </c>
      <c r="E45" s="21">
        <v>1383.94</v>
      </c>
      <c r="F45" s="9">
        <v>552</v>
      </c>
      <c r="G45" s="9">
        <v>3</v>
      </c>
      <c r="H45" s="47">
        <v>44981</v>
      </c>
      <c r="I45" s="11" t="s">
        <v>119</v>
      </c>
    </row>
    <row r="46" spans="1:9" x14ac:dyDescent="0.3">
      <c r="A46" s="8">
        <f>IF(B46&lt;&gt;"",ROWS($B$6:B46),"")</f>
        <v>41</v>
      </c>
      <c r="B46" s="1" t="s">
        <v>546</v>
      </c>
      <c r="C46" s="1" t="s">
        <v>546</v>
      </c>
      <c r="D46" s="1" t="s">
        <v>113</v>
      </c>
      <c r="E46" s="21">
        <v>1371.7</v>
      </c>
      <c r="F46" s="9">
        <v>322</v>
      </c>
      <c r="G46" s="9">
        <v>8</v>
      </c>
      <c r="H46" s="47">
        <v>45072</v>
      </c>
      <c r="I46" s="11" t="s">
        <v>288</v>
      </c>
    </row>
    <row r="47" spans="1:9" x14ac:dyDescent="0.3">
      <c r="A47" s="8">
        <f>IF(B47&lt;&gt;"",ROWS($B$6:B47),"")</f>
        <v>42</v>
      </c>
      <c r="B47" s="1" t="s">
        <v>62</v>
      </c>
      <c r="C47" s="1" t="s">
        <v>63</v>
      </c>
      <c r="D47" s="1" t="s">
        <v>64</v>
      </c>
      <c r="E47" s="21">
        <v>1238.95</v>
      </c>
      <c r="F47" s="9">
        <v>319</v>
      </c>
      <c r="G47" s="9">
        <v>1</v>
      </c>
      <c r="H47" s="47">
        <v>44960</v>
      </c>
      <c r="I47" s="11" t="s">
        <v>32</v>
      </c>
    </row>
    <row r="48" spans="1:9" x14ac:dyDescent="0.3">
      <c r="A48" s="8">
        <f>IF(B48&lt;&gt;"",ROWS($B$6:B48),"")</f>
        <v>43</v>
      </c>
      <c r="B48" s="1" t="s">
        <v>697</v>
      </c>
      <c r="C48" s="1" t="s">
        <v>698</v>
      </c>
      <c r="D48" s="1" t="s">
        <v>191</v>
      </c>
      <c r="E48" s="21">
        <v>1187.7</v>
      </c>
      <c r="F48" s="9">
        <v>180</v>
      </c>
      <c r="G48" s="9">
        <v>1</v>
      </c>
      <c r="H48" s="47">
        <v>45099</v>
      </c>
      <c r="I48" s="11" t="s">
        <v>455</v>
      </c>
    </row>
    <row r="49" spans="1:9" x14ac:dyDescent="0.3">
      <c r="A49" s="8">
        <f>IF(B49&lt;&gt;"",ROWS($B$6:B49),"")</f>
        <v>44</v>
      </c>
      <c r="B49" s="1" t="s">
        <v>661</v>
      </c>
      <c r="C49" s="1" t="s">
        <v>662</v>
      </c>
      <c r="D49" s="1" t="s">
        <v>663</v>
      </c>
      <c r="E49" s="21">
        <v>1124</v>
      </c>
      <c r="F49" s="9">
        <v>503</v>
      </c>
      <c r="G49" s="9">
        <v>2</v>
      </c>
      <c r="H49" s="47">
        <v>44694</v>
      </c>
      <c r="I49" s="11" t="s">
        <v>160</v>
      </c>
    </row>
    <row r="50" spans="1:9" x14ac:dyDescent="0.3">
      <c r="A50" s="8">
        <f>IF(B50&lt;&gt;"",ROWS($B$6:B50),"")</f>
        <v>45</v>
      </c>
      <c r="B50" s="1" t="s">
        <v>595</v>
      </c>
      <c r="C50" s="1" t="s">
        <v>596</v>
      </c>
      <c r="D50" s="1" t="s">
        <v>597</v>
      </c>
      <c r="E50" s="21">
        <v>943</v>
      </c>
      <c r="F50" s="9">
        <v>231</v>
      </c>
      <c r="G50" s="9">
        <v>1</v>
      </c>
      <c r="H50" s="47">
        <v>44114</v>
      </c>
      <c r="I50" s="11" t="s">
        <v>375</v>
      </c>
    </row>
    <row r="51" spans="1:9" x14ac:dyDescent="0.3">
      <c r="A51" s="8">
        <f>IF(B51&lt;&gt;"",ROWS($B$6:B51),"")</f>
        <v>46</v>
      </c>
      <c r="B51" s="1" t="s">
        <v>364</v>
      </c>
      <c r="C51" s="1" t="s">
        <v>365</v>
      </c>
      <c r="D51" s="1" t="s">
        <v>27</v>
      </c>
      <c r="E51" s="21">
        <v>921.8</v>
      </c>
      <c r="F51" s="9">
        <v>146</v>
      </c>
      <c r="G51" s="9">
        <v>2</v>
      </c>
      <c r="H51" s="47">
        <v>44678</v>
      </c>
      <c r="I51" s="11" t="s">
        <v>119</v>
      </c>
    </row>
    <row r="52" spans="1:9" x14ac:dyDescent="0.3">
      <c r="A52" s="8">
        <f>IF(B52&lt;&gt;"",ROWS($B$6:B52),"")</f>
        <v>47</v>
      </c>
      <c r="B52" s="1" t="s">
        <v>345</v>
      </c>
      <c r="C52" s="1" t="s">
        <v>346</v>
      </c>
      <c r="D52" s="1" t="s">
        <v>27</v>
      </c>
      <c r="E52" s="21">
        <v>891.2</v>
      </c>
      <c r="F52" s="9">
        <v>171</v>
      </c>
      <c r="G52" s="9">
        <v>3</v>
      </c>
      <c r="H52" s="47">
        <v>45047</v>
      </c>
      <c r="I52" s="11" t="s">
        <v>35</v>
      </c>
    </row>
    <row r="53" spans="1:9" x14ac:dyDescent="0.3">
      <c r="A53" s="8">
        <f>IF(B53&lt;&gt;"",ROWS($B$6:B53),"")</f>
        <v>48</v>
      </c>
      <c r="B53" s="1" t="s">
        <v>219</v>
      </c>
      <c r="C53" s="1" t="s">
        <v>220</v>
      </c>
      <c r="D53" s="1" t="s">
        <v>221</v>
      </c>
      <c r="E53" s="21">
        <v>880.2</v>
      </c>
      <c r="F53" s="9">
        <v>149</v>
      </c>
      <c r="G53" s="9">
        <v>4</v>
      </c>
      <c r="H53" s="47">
        <v>45012</v>
      </c>
      <c r="I53" s="11" t="s">
        <v>101</v>
      </c>
    </row>
    <row r="54" spans="1:9" x14ac:dyDescent="0.3">
      <c r="A54" s="8">
        <f>IF(B54&lt;&gt;"",ROWS($B$6:B54),"")</f>
        <v>49</v>
      </c>
      <c r="B54" s="1" t="s">
        <v>655</v>
      </c>
      <c r="C54" s="1" t="s">
        <v>656</v>
      </c>
      <c r="D54" s="1" t="s">
        <v>27</v>
      </c>
      <c r="E54" s="21">
        <v>866.92</v>
      </c>
      <c r="F54" s="9">
        <v>276</v>
      </c>
      <c r="G54" s="9">
        <v>1</v>
      </c>
      <c r="H54" s="47">
        <v>44400</v>
      </c>
      <c r="I54" s="11" t="s">
        <v>28</v>
      </c>
    </row>
    <row r="55" spans="1:9" x14ac:dyDescent="0.3">
      <c r="A55" s="8">
        <f>IF(B55&lt;&gt;"",ROWS($B$6:B55),"")</f>
        <v>50</v>
      </c>
      <c r="B55" s="1" t="s">
        <v>642</v>
      </c>
      <c r="C55" s="1" t="s">
        <v>643</v>
      </c>
      <c r="D55" s="1" t="s">
        <v>644</v>
      </c>
      <c r="E55" s="21">
        <v>862</v>
      </c>
      <c r="F55" s="9">
        <v>216</v>
      </c>
      <c r="G55" s="9">
        <v>1</v>
      </c>
      <c r="H55" s="47">
        <v>43435</v>
      </c>
      <c r="I55" s="11" t="s">
        <v>375</v>
      </c>
    </row>
    <row r="56" spans="1:9" x14ac:dyDescent="0.3">
      <c r="A56" s="8">
        <f>IF(B56&lt;&gt;"",ROWS($B$6:B56),"")</f>
        <v>51</v>
      </c>
      <c r="B56" s="1" t="s">
        <v>653</v>
      </c>
      <c r="C56" s="1" t="s">
        <v>654</v>
      </c>
      <c r="D56" s="1" t="s">
        <v>427</v>
      </c>
      <c r="E56" s="21">
        <v>843.56</v>
      </c>
      <c r="F56" s="9">
        <v>269</v>
      </c>
      <c r="G56" s="9">
        <v>2</v>
      </c>
      <c r="H56" s="47">
        <v>44855</v>
      </c>
      <c r="I56" s="11" t="s">
        <v>67</v>
      </c>
    </row>
    <row r="57" spans="1:9" x14ac:dyDescent="0.3">
      <c r="A57" s="8">
        <f>IF(B57&lt;&gt;"",ROWS($B$6:B57),"")</f>
        <v>52</v>
      </c>
      <c r="B57" s="1" t="s">
        <v>613</v>
      </c>
      <c r="C57" s="1" t="s">
        <v>614</v>
      </c>
      <c r="D57" s="1" t="s">
        <v>615</v>
      </c>
      <c r="E57" s="21">
        <v>784.06000000000063</v>
      </c>
      <c r="F57" s="9">
        <v>368</v>
      </c>
      <c r="G57" s="9">
        <v>2</v>
      </c>
      <c r="H57" s="47">
        <v>44603</v>
      </c>
      <c r="I57" s="11" t="s">
        <v>67</v>
      </c>
    </row>
    <row r="58" spans="1:9" x14ac:dyDescent="0.3">
      <c r="A58" s="8">
        <f>IF(B58&lt;&gt;"",ROWS($B$6:B58),"")</f>
        <v>53</v>
      </c>
      <c r="B58" s="1" t="s">
        <v>39</v>
      </c>
      <c r="C58" s="1" t="s">
        <v>40</v>
      </c>
      <c r="D58" s="1" t="s">
        <v>41</v>
      </c>
      <c r="E58" s="21">
        <v>760</v>
      </c>
      <c r="F58" s="9">
        <v>152</v>
      </c>
      <c r="G58" s="9">
        <v>1</v>
      </c>
      <c r="H58" s="47">
        <v>44916</v>
      </c>
      <c r="I58" s="11" t="s">
        <v>35</v>
      </c>
    </row>
    <row r="59" spans="1:9" x14ac:dyDescent="0.3">
      <c r="A59" s="8">
        <f>IF(B59&lt;&gt;"",ROWS($B$6:B59),"")</f>
        <v>54</v>
      </c>
      <c r="B59" s="1" t="s">
        <v>475</v>
      </c>
      <c r="C59" s="1" t="s">
        <v>475</v>
      </c>
      <c r="D59" s="1" t="s">
        <v>37</v>
      </c>
      <c r="E59" s="21">
        <v>756</v>
      </c>
      <c r="F59" s="9">
        <v>242</v>
      </c>
      <c r="G59" s="9">
        <v>1</v>
      </c>
      <c r="H59" s="47">
        <v>44659</v>
      </c>
      <c r="I59" s="11" t="s">
        <v>67</v>
      </c>
    </row>
    <row r="60" spans="1:9" x14ac:dyDescent="0.3">
      <c r="A60" s="8">
        <f>IF(B60&lt;&gt;"",ROWS($B$6:B60),"")</f>
        <v>55</v>
      </c>
      <c r="B60" s="1" t="s">
        <v>25</v>
      </c>
      <c r="C60" s="1" t="s">
        <v>26</v>
      </c>
      <c r="D60" s="1" t="s">
        <v>27</v>
      </c>
      <c r="E60" s="21">
        <v>729.54</v>
      </c>
      <c r="F60" s="9">
        <v>125</v>
      </c>
      <c r="G60" s="9">
        <v>1</v>
      </c>
      <c r="H60" s="47">
        <v>44911</v>
      </c>
      <c r="I60" s="11" t="s">
        <v>28</v>
      </c>
    </row>
    <row r="61" spans="1:9" x14ac:dyDescent="0.3">
      <c r="A61" s="8">
        <f>IF(B61&lt;&gt;"",ROWS($B$6:B61),"")</f>
        <v>56</v>
      </c>
      <c r="B61" s="1" t="s">
        <v>429</v>
      </c>
      <c r="C61" s="1" t="s">
        <v>429</v>
      </c>
      <c r="D61" s="1" t="s">
        <v>96</v>
      </c>
      <c r="E61" s="21">
        <v>719</v>
      </c>
      <c r="F61" s="9">
        <v>116</v>
      </c>
      <c r="G61" s="9">
        <v>4</v>
      </c>
      <c r="H61" s="47">
        <v>45058</v>
      </c>
      <c r="I61" s="11" t="s">
        <v>160</v>
      </c>
    </row>
    <row r="62" spans="1:9" x14ac:dyDescent="0.3">
      <c r="A62" s="8">
        <f>IF(B62&lt;&gt;"",ROWS($B$6:B62),"")</f>
        <v>57</v>
      </c>
      <c r="B62" s="1" t="s">
        <v>391</v>
      </c>
      <c r="C62" s="1" t="s">
        <v>392</v>
      </c>
      <c r="D62" s="1" t="s">
        <v>27</v>
      </c>
      <c r="E62" s="21">
        <v>682.6</v>
      </c>
      <c r="F62" s="9">
        <v>110</v>
      </c>
      <c r="G62" s="9">
        <v>1</v>
      </c>
      <c r="H62" s="47">
        <v>45044</v>
      </c>
      <c r="I62" s="11" t="s">
        <v>119</v>
      </c>
    </row>
    <row r="63" spans="1:9" x14ac:dyDescent="0.3">
      <c r="A63" s="8">
        <f>IF(B63&lt;&gt;"",ROWS($B$6:B63),"")</f>
        <v>58</v>
      </c>
      <c r="B63" s="1" t="s">
        <v>175</v>
      </c>
      <c r="C63" s="1" t="s">
        <v>176</v>
      </c>
      <c r="D63" s="1" t="s">
        <v>177</v>
      </c>
      <c r="E63" s="21">
        <v>675.69</v>
      </c>
      <c r="F63" s="9">
        <v>117</v>
      </c>
      <c r="G63" s="9">
        <v>1</v>
      </c>
      <c r="H63" s="47">
        <v>45037</v>
      </c>
      <c r="I63" s="11" t="s">
        <v>32</v>
      </c>
    </row>
    <row r="64" spans="1:9" x14ac:dyDescent="0.3">
      <c r="A64" s="8">
        <f>IF(B64&lt;&gt;"",ROWS($B$6:B64),"")</f>
        <v>59</v>
      </c>
      <c r="B64" s="1" t="s">
        <v>693</v>
      </c>
      <c r="C64" s="1" t="s">
        <v>694</v>
      </c>
      <c r="D64" s="1" t="s">
        <v>568</v>
      </c>
      <c r="E64" s="21">
        <v>654</v>
      </c>
      <c r="F64" s="9">
        <v>268</v>
      </c>
      <c r="G64" s="9">
        <v>2</v>
      </c>
      <c r="H64" s="47">
        <v>44645</v>
      </c>
      <c r="I64" s="11" t="s">
        <v>67</v>
      </c>
    </row>
    <row r="65" spans="1:9" x14ac:dyDescent="0.3">
      <c r="A65" s="8">
        <f>IF(B65&lt;&gt;"",ROWS($B$6:B65),"")</f>
        <v>60</v>
      </c>
      <c r="B65" s="1" t="s">
        <v>549</v>
      </c>
      <c r="C65" s="1" t="s">
        <v>550</v>
      </c>
      <c r="D65" s="1" t="s">
        <v>551</v>
      </c>
      <c r="E65" s="21">
        <v>650</v>
      </c>
      <c r="F65" s="9">
        <v>177</v>
      </c>
      <c r="G65" s="9">
        <v>1</v>
      </c>
      <c r="H65" s="47">
        <v>44302</v>
      </c>
      <c r="I65" s="11" t="s">
        <v>375</v>
      </c>
    </row>
    <row r="66" spans="1:9" x14ac:dyDescent="0.3">
      <c r="A66" s="8">
        <f>IF(B66&lt;&gt;"",ROWS($B$6:B66),"")</f>
        <v>61</v>
      </c>
      <c r="B66" s="1" t="s">
        <v>378</v>
      </c>
      <c r="C66" s="1" t="s">
        <v>379</v>
      </c>
      <c r="D66" s="1" t="s">
        <v>380</v>
      </c>
      <c r="E66" s="21">
        <v>639.9</v>
      </c>
      <c r="F66" s="9">
        <v>97</v>
      </c>
      <c r="G66" s="9">
        <v>3</v>
      </c>
      <c r="H66" s="47">
        <v>45012</v>
      </c>
      <c r="I66" s="11" t="s">
        <v>101</v>
      </c>
    </row>
    <row r="67" spans="1:9" x14ac:dyDescent="0.3">
      <c r="A67" s="8">
        <f>IF(B67&lt;&gt;"",ROWS($B$6:B67),"")</f>
        <v>62</v>
      </c>
      <c r="B67" s="1" t="s">
        <v>97</v>
      </c>
      <c r="C67" s="1" t="s">
        <v>97</v>
      </c>
      <c r="D67" s="1" t="s">
        <v>98</v>
      </c>
      <c r="E67" s="21">
        <v>575</v>
      </c>
      <c r="F67" s="9">
        <v>115</v>
      </c>
      <c r="G67" s="9">
        <v>1</v>
      </c>
      <c r="H67" s="47" t="s">
        <v>670</v>
      </c>
      <c r="I67" s="11" t="s">
        <v>67</v>
      </c>
    </row>
    <row r="68" spans="1:9" x14ac:dyDescent="0.3">
      <c r="A68" s="8">
        <f>IF(B68&lt;&gt;"",ROWS($B$6:B68),"")</f>
        <v>63</v>
      </c>
      <c r="B68" s="1" t="s">
        <v>283</v>
      </c>
      <c r="C68" s="1" t="s">
        <v>284</v>
      </c>
      <c r="D68" s="1" t="s">
        <v>285</v>
      </c>
      <c r="E68" s="21">
        <v>559.70000000000005</v>
      </c>
      <c r="F68" s="9">
        <v>93</v>
      </c>
      <c r="G68" s="9">
        <v>3</v>
      </c>
      <c r="H68" s="47">
        <v>45012</v>
      </c>
      <c r="I68" s="11" t="s">
        <v>101</v>
      </c>
    </row>
    <row r="69" spans="1:9" x14ac:dyDescent="0.3">
      <c r="A69" s="8">
        <f>IF(B69&lt;&gt;"",ROWS($B$6:B69),"")</f>
        <v>64</v>
      </c>
      <c r="B69" s="1" t="s">
        <v>372</v>
      </c>
      <c r="C69" s="1" t="s">
        <v>373</v>
      </c>
      <c r="D69" s="1" t="s">
        <v>374</v>
      </c>
      <c r="E69" s="21">
        <v>472</v>
      </c>
      <c r="F69" s="9">
        <v>122</v>
      </c>
      <c r="G69" s="9">
        <v>1</v>
      </c>
      <c r="H69" s="47">
        <v>44807</v>
      </c>
      <c r="I69" s="11" t="s">
        <v>375</v>
      </c>
    </row>
    <row r="70" spans="1:9" x14ac:dyDescent="0.3">
      <c r="A70" s="8">
        <f>IF(B70&lt;&gt;"",ROWS($B$6:B70),"")</f>
        <v>65</v>
      </c>
      <c r="B70" s="1" t="s">
        <v>313</v>
      </c>
      <c r="C70" s="1" t="s">
        <v>314</v>
      </c>
      <c r="D70" s="1" t="s">
        <v>315</v>
      </c>
      <c r="E70" s="21">
        <v>468.5</v>
      </c>
      <c r="F70" s="9">
        <v>70</v>
      </c>
      <c r="G70" s="9">
        <v>1</v>
      </c>
      <c r="H70" s="47">
        <v>44939</v>
      </c>
      <c r="I70" s="11" t="s">
        <v>316</v>
      </c>
    </row>
    <row r="71" spans="1:9" x14ac:dyDescent="0.3">
      <c r="A71" s="8">
        <f>IF(B71&lt;&gt;"",ROWS($B$6:B71),"")</f>
        <v>66</v>
      </c>
      <c r="B71" s="1" t="s">
        <v>727</v>
      </c>
      <c r="C71" s="1" t="s">
        <v>728</v>
      </c>
      <c r="D71" s="1" t="s">
        <v>729</v>
      </c>
      <c r="E71" s="21">
        <v>443</v>
      </c>
      <c r="F71" s="9">
        <v>105</v>
      </c>
      <c r="G71" s="9">
        <v>1</v>
      </c>
      <c r="H71" s="47">
        <v>42988</v>
      </c>
      <c r="I71" s="11" t="s">
        <v>375</v>
      </c>
    </row>
    <row r="72" spans="1:9" x14ac:dyDescent="0.3">
      <c r="A72" s="8">
        <f>IF(B72&lt;&gt;"",ROWS($B$6:B72),"")</f>
        <v>67</v>
      </c>
      <c r="B72" s="1" t="s">
        <v>389</v>
      </c>
      <c r="C72" s="1" t="s">
        <v>390</v>
      </c>
      <c r="D72" s="1" t="s">
        <v>31</v>
      </c>
      <c r="E72" s="21">
        <v>416.65000000000003</v>
      </c>
      <c r="F72" s="9">
        <v>66</v>
      </c>
      <c r="G72" s="9">
        <v>4</v>
      </c>
      <c r="H72" s="47">
        <v>45012</v>
      </c>
      <c r="I72" s="11" t="s">
        <v>101</v>
      </c>
    </row>
    <row r="73" spans="1:9" x14ac:dyDescent="0.3">
      <c r="A73" s="8">
        <f>IF(B73&lt;&gt;"",ROWS($B$6:B73),"")</f>
        <v>68</v>
      </c>
      <c r="B73" s="1" t="s">
        <v>710</v>
      </c>
      <c r="C73" s="1" t="s">
        <v>711</v>
      </c>
      <c r="D73" s="1" t="s">
        <v>712</v>
      </c>
      <c r="E73" s="21">
        <v>412</v>
      </c>
      <c r="F73" s="9">
        <v>102</v>
      </c>
      <c r="G73" s="9">
        <v>1</v>
      </c>
      <c r="H73" s="47">
        <v>44694</v>
      </c>
      <c r="I73" s="11" t="s">
        <v>316</v>
      </c>
    </row>
    <row r="74" spans="1:9" x14ac:dyDescent="0.3">
      <c r="A74" s="8">
        <f>IF(B74&lt;&gt;"",ROWS($B$6:B74),"")</f>
        <v>69</v>
      </c>
      <c r="B74" s="1" t="s">
        <v>131</v>
      </c>
      <c r="C74" s="1" t="s">
        <v>132</v>
      </c>
      <c r="D74" s="1" t="s">
        <v>27</v>
      </c>
      <c r="E74" s="21">
        <v>338.1</v>
      </c>
      <c r="F74" s="9">
        <v>58</v>
      </c>
      <c r="G74" s="9">
        <v>2</v>
      </c>
      <c r="H74" s="47">
        <v>44981</v>
      </c>
      <c r="I74" s="11" t="s">
        <v>133</v>
      </c>
    </row>
    <row r="75" spans="1:9" x14ac:dyDescent="0.3">
      <c r="A75" s="8">
        <f>IF(B75&lt;&gt;"",ROWS($B$6:B75),"")</f>
        <v>70</v>
      </c>
      <c r="B75" s="1" t="s">
        <v>509</v>
      </c>
      <c r="C75" s="1" t="s">
        <v>510</v>
      </c>
      <c r="D75" s="1" t="s">
        <v>113</v>
      </c>
      <c r="E75" s="21">
        <v>335.5</v>
      </c>
      <c r="F75" s="9">
        <v>62</v>
      </c>
      <c r="G75" s="9">
        <v>3</v>
      </c>
      <c r="H75" s="47">
        <v>45051</v>
      </c>
      <c r="I75" s="11" t="s">
        <v>101</v>
      </c>
    </row>
    <row r="76" spans="1:9" x14ac:dyDescent="0.3">
      <c r="A76" s="8">
        <f>IF(B76&lt;&gt;"",ROWS($B$6:B76),"")</f>
        <v>71</v>
      </c>
      <c r="B76" s="1" t="s">
        <v>205</v>
      </c>
      <c r="C76" s="1" t="s">
        <v>205</v>
      </c>
      <c r="D76" s="1" t="s">
        <v>206</v>
      </c>
      <c r="E76" s="21">
        <v>312</v>
      </c>
      <c r="F76" s="9">
        <v>55</v>
      </c>
      <c r="G76" s="9">
        <v>2</v>
      </c>
      <c r="H76" s="47">
        <v>45030</v>
      </c>
      <c r="I76" s="11" t="s">
        <v>160</v>
      </c>
    </row>
    <row r="77" spans="1:9" x14ac:dyDescent="0.3">
      <c r="A77" s="8">
        <f>IF(B77&lt;&gt;"",ROWS($B$6:B77),"")</f>
        <v>72</v>
      </c>
      <c r="B77" s="1" t="s">
        <v>659</v>
      </c>
      <c r="C77" s="1" t="s">
        <v>660</v>
      </c>
      <c r="D77" s="1" t="s">
        <v>113</v>
      </c>
      <c r="E77" s="21">
        <v>299.5</v>
      </c>
      <c r="F77" s="9">
        <v>45</v>
      </c>
      <c r="G77" s="9">
        <v>2</v>
      </c>
      <c r="H77" s="47">
        <v>45106</v>
      </c>
      <c r="I77" s="11" t="s">
        <v>316</v>
      </c>
    </row>
    <row r="78" spans="1:9" x14ac:dyDescent="0.3">
      <c r="A78" s="8">
        <f>IF(B78&lt;&gt;"",ROWS($B$6:B78),"")</f>
        <v>73</v>
      </c>
      <c r="B78" s="1" t="s">
        <v>310</v>
      </c>
      <c r="C78" s="1" t="s">
        <v>311</v>
      </c>
      <c r="D78" s="1" t="s">
        <v>27</v>
      </c>
      <c r="E78" s="21">
        <v>290.24</v>
      </c>
      <c r="F78" s="9">
        <v>48</v>
      </c>
      <c r="G78" s="9">
        <v>3</v>
      </c>
      <c r="H78" s="47">
        <v>45058</v>
      </c>
      <c r="I78" s="11" t="s">
        <v>67</v>
      </c>
    </row>
    <row r="79" spans="1:9" x14ac:dyDescent="0.3">
      <c r="A79" s="8">
        <f>IF(B79&lt;&gt;"",ROWS($B$6:B79),"")</f>
        <v>74</v>
      </c>
      <c r="B79" s="1" t="s">
        <v>657</v>
      </c>
      <c r="C79" s="1" t="s">
        <v>658</v>
      </c>
      <c r="D79" s="1" t="s">
        <v>113</v>
      </c>
      <c r="E79" s="21">
        <v>279.25</v>
      </c>
      <c r="F79" s="9">
        <v>59</v>
      </c>
      <c r="G79" s="9">
        <v>5</v>
      </c>
      <c r="H79" s="47">
        <v>45065</v>
      </c>
      <c r="I79" s="11" t="s">
        <v>101</v>
      </c>
    </row>
    <row r="80" spans="1:9" x14ac:dyDescent="0.3">
      <c r="A80" s="8">
        <f>IF(B80&lt;&gt;"",ROWS($B$6:B80),"")</f>
        <v>75</v>
      </c>
      <c r="B80" s="1" t="s">
        <v>122</v>
      </c>
      <c r="C80" s="1" t="s">
        <v>123</v>
      </c>
      <c r="D80" s="1" t="s">
        <v>27</v>
      </c>
      <c r="E80" s="21">
        <v>276.8</v>
      </c>
      <c r="F80" s="9">
        <v>41</v>
      </c>
      <c r="G80" s="9">
        <v>1</v>
      </c>
      <c r="H80" s="47">
        <v>45023</v>
      </c>
      <c r="I80" s="11" t="s">
        <v>936</v>
      </c>
    </row>
    <row r="81" spans="1:9" x14ac:dyDescent="0.3">
      <c r="A81" s="8">
        <f>IF(B81&lt;&gt;"",ROWS($B$6:B81),"")</f>
        <v>76</v>
      </c>
      <c r="B81" s="1" t="s">
        <v>598</v>
      </c>
      <c r="C81" s="1" t="s">
        <v>599</v>
      </c>
      <c r="D81" s="1" t="s">
        <v>600</v>
      </c>
      <c r="E81" s="21">
        <v>245</v>
      </c>
      <c r="F81" s="9">
        <v>49</v>
      </c>
      <c r="G81" s="9">
        <v>1</v>
      </c>
      <c r="H81" s="47">
        <v>44493</v>
      </c>
      <c r="I81" s="11" t="s">
        <v>375</v>
      </c>
    </row>
    <row r="82" spans="1:9" x14ac:dyDescent="0.3">
      <c r="A82" s="8">
        <f>IF(B82&lt;&gt;"",ROWS($B$6:B82),"")</f>
        <v>77</v>
      </c>
      <c r="B82" s="1" t="s">
        <v>852</v>
      </c>
      <c r="C82" s="1" t="s">
        <v>853</v>
      </c>
      <c r="D82" s="1" t="s">
        <v>458</v>
      </c>
      <c r="E82" s="21">
        <v>230</v>
      </c>
      <c r="F82" s="9">
        <v>46</v>
      </c>
      <c r="G82" s="9">
        <v>1</v>
      </c>
      <c r="H82" s="47">
        <v>44673</v>
      </c>
      <c r="I82" s="11" t="s">
        <v>316</v>
      </c>
    </row>
    <row r="83" spans="1:9" x14ac:dyDescent="0.3">
      <c r="A83" s="8">
        <f>IF(B83&lt;&gt;"",ROWS($B$6:B83),"")</f>
        <v>78</v>
      </c>
      <c r="B83" s="1" t="s">
        <v>812</v>
      </c>
      <c r="C83" s="1" t="s">
        <v>813</v>
      </c>
      <c r="D83" s="1" t="s">
        <v>315</v>
      </c>
      <c r="E83" s="21">
        <v>225</v>
      </c>
      <c r="F83" s="9">
        <v>39</v>
      </c>
      <c r="G83" s="9">
        <v>1</v>
      </c>
      <c r="H83" s="47">
        <v>43412</v>
      </c>
      <c r="I83" s="11" t="s">
        <v>465</v>
      </c>
    </row>
    <row r="84" spans="1:9" x14ac:dyDescent="0.3">
      <c r="A84" s="8">
        <f>IF(B84&lt;&gt;"",ROWS($B$6:B84),"")</f>
        <v>79</v>
      </c>
      <c r="B84" s="1" t="s">
        <v>253</v>
      </c>
      <c r="C84" s="1" t="s">
        <v>253</v>
      </c>
      <c r="D84" s="1" t="s">
        <v>254</v>
      </c>
      <c r="E84" s="21">
        <v>224.55</v>
      </c>
      <c r="F84" s="9">
        <v>38</v>
      </c>
      <c r="G84" s="9">
        <v>1</v>
      </c>
      <c r="H84" s="47">
        <v>45030</v>
      </c>
      <c r="I84" s="11" t="s">
        <v>936</v>
      </c>
    </row>
    <row r="85" spans="1:9" x14ac:dyDescent="0.3">
      <c r="A85" s="8">
        <f>IF(B85&lt;&gt;"",ROWS($B$6:B85),"")</f>
        <v>80</v>
      </c>
      <c r="B85" s="1" t="s">
        <v>695</v>
      </c>
      <c r="C85" s="1" t="s">
        <v>696</v>
      </c>
      <c r="D85" s="1" t="s">
        <v>458</v>
      </c>
      <c r="E85" s="21">
        <v>224.3</v>
      </c>
      <c r="F85" s="9">
        <v>44</v>
      </c>
      <c r="G85" s="9">
        <v>3</v>
      </c>
      <c r="H85" s="47">
        <v>45052</v>
      </c>
      <c r="I85" s="11" t="s">
        <v>316</v>
      </c>
    </row>
    <row r="86" spans="1:9" x14ac:dyDescent="0.3">
      <c r="A86" s="8">
        <f>IF(B86&lt;&gt;"",ROWS($B$6:B86),"")</f>
        <v>81</v>
      </c>
      <c r="B86" s="1" t="s">
        <v>616</v>
      </c>
      <c r="C86" s="1" t="s">
        <v>616</v>
      </c>
      <c r="D86" s="1" t="s">
        <v>37</v>
      </c>
      <c r="E86" s="21">
        <v>221.1</v>
      </c>
      <c r="F86" s="9">
        <v>53</v>
      </c>
      <c r="G86" s="9">
        <v>5</v>
      </c>
      <c r="H86" s="47">
        <v>44834</v>
      </c>
      <c r="I86" s="11" t="s">
        <v>101</v>
      </c>
    </row>
    <row r="87" spans="1:9" x14ac:dyDescent="0.3">
      <c r="A87" s="8">
        <f>IF(B87&lt;&gt;"",ROWS($B$6:B87),"")</f>
        <v>82</v>
      </c>
      <c r="B87" s="1" t="s">
        <v>570</v>
      </c>
      <c r="C87" s="1" t="s">
        <v>571</v>
      </c>
      <c r="D87" s="1" t="s">
        <v>27</v>
      </c>
      <c r="E87" s="21">
        <v>189.39</v>
      </c>
      <c r="F87" s="9">
        <v>38</v>
      </c>
      <c r="G87" s="9">
        <v>1</v>
      </c>
      <c r="H87" s="47">
        <v>45065</v>
      </c>
      <c r="I87" s="11" t="s">
        <v>383</v>
      </c>
    </row>
    <row r="88" spans="1:9" x14ac:dyDescent="0.3">
      <c r="A88" s="8">
        <f>IF(B88&lt;&gt;"",ROWS($B$6:B88),"")</f>
        <v>83</v>
      </c>
      <c r="B88" s="1" t="s">
        <v>565</v>
      </c>
      <c r="C88" s="1" t="s">
        <v>565</v>
      </c>
      <c r="D88" s="1" t="s">
        <v>37</v>
      </c>
      <c r="E88" s="21">
        <v>187.8</v>
      </c>
      <c r="F88" s="9">
        <v>36</v>
      </c>
      <c r="G88" s="9">
        <v>3</v>
      </c>
      <c r="H88" s="47">
        <v>45043</v>
      </c>
      <c r="I88" s="11" t="s">
        <v>482</v>
      </c>
    </row>
    <row r="89" spans="1:9" x14ac:dyDescent="0.3">
      <c r="A89" s="8">
        <f>IF(B89&lt;&gt;"",ROWS($B$6:B89),"")</f>
        <v>84</v>
      </c>
      <c r="B89" s="1" t="s">
        <v>400</v>
      </c>
      <c r="C89" s="1" t="s">
        <v>401</v>
      </c>
      <c r="D89" s="1" t="s">
        <v>402</v>
      </c>
      <c r="E89" s="21">
        <v>149.9</v>
      </c>
      <c r="F89" s="9">
        <v>26</v>
      </c>
      <c r="G89" s="9">
        <v>2</v>
      </c>
      <c r="H89" s="47">
        <v>45012</v>
      </c>
      <c r="I89" s="11" t="s">
        <v>101</v>
      </c>
    </row>
    <row r="90" spans="1:9" x14ac:dyDescent="0.3">
      <c r="A90" s="8">
        <f>IF(B90&lt;&gt;"",ROWS($B$6:B90),"")</f>
        <v>85</v>
      </c>
      <c r="B90" s="1" t="s">
        <v>897</v>
      </c>
      <c r="C90" s="1" t="s">
        <v>897</v>
      </c>
      <c r="D90" s="1" t="s">
        <v>898</v>
      </c>
      <c r="E90" s="21">
        <v>129</v>
      </c>
      <c r="F90" s="9">
        <v>29</v>
      </c>
      <c r="G90" s="9">
        <v>8</v>
      </c>
      <c r="H90" s="47">
        <v>45084</v>
      </c>
      <c r="I90" s="11" t="s">
        <v>899</v>
      </c>
    </row>
    <row r="91" spans="1:9" x14ac:dyDescent="0.3">
      <c r="A91" s="8">
        <f>IF(B91&lt;&gt;"",ROWS($B$6:B91),"")</f>
        <v>86</v>
      </c>
      <c r="B91" s="1" t="s">
        <v>651</v>
      </c>
      <c r="C91" s="1" t="s">
        <v>652</v>
      </c>
      <c r="D91" s="1" t="s">
        <v>461</v>
      </c>
      <c r="E91" s="21">
        <v>108</v>
      </c>
      <c r="F91" s="9">
        <v>16</v>
      </c>
      <c r="G91" s="9">
        <v>1</v>
      </c>
      <c r="H91" s="47">
        <v>45030</v>
      </c>
      <c r="I91" s="11" t="s">
        <v>316</v>
      </c>
    </row>
    <row r="92" spans="1:9" x14ac:dyDescent="0.3">
      <c r="A92" s="8">
        <f>IF(B92&lt;&gt;"",ROWS($B$6:B92),"")</f>
        <v>87</v>
      </c>
      <c r="B92" s="1" t="s">
        <v>343</v>
      </c>
      <c r="C92" s="1" t="s">
        <v>343</v>
      </c>
      <c r="D92" s="1" t="s">
        <v>37</v>
      </c>
      <c r="E92" s="21">
        <v>103.4</v>
      </c>
      <c r="F92" s="9">
        <v>18</v>
      </c>
      <c r="G92" s="9">
        <v>1</v>
      </c>
      <c r="H92" s="47">
        <v>44848</v>
      </c>
      <c r="I92" s="11" t="s">
        <v>344</v>
      </c>
    </row>
    <row r="93" spans="1:9" x14ac:dyDescent="0.3">
      <c r="A93" s="8">
        <f>IF(B93&lt;&gt;"",ROWS($B$6:B93),"")</f>
        <v>88</v>
      </c>
      <c r="B93" s="1" t="s">
        <v>686</v>
      </c>
      <c r="C93" s="1" t="s">
        <v>687</v>
      </c>
      <c r="D93" s="1" t="s">
        <v>113</v>
      </c>
      <c r="E93" s="21">
        <v>80</v>
      </c>
      <c r="F93" s="9">
        <v>16</v>
      </c>
      <c r="G93" s="9">
        <v>1</v>
      </c>
      <c r="H93" s="47">
        <v>44007</v>
      </c>
      <c r="I93" s="11" t="s">
        <v>101</v>
      </c>
    </row>
    <row r="94" spans="1:9" x14ac:dyDescent="0.3">
      <c r="A94" s="8">
        <f>IF(B94&lt;&gt;"",ROWS($B$6:B94),"")</f>
        <v>89</v>
      </c>
      <c r="B94" s="1" t="s">
        <v>816</v>
      </c>
      <c r="C94" s="1" t="s">
        <v>817</v>
      </c>
      <c r="D94" s="1" t="s">
        <v>818</v>
      </c>
      <c r="E94" s="21">
        <v>65</v>
      </c>
      <c r="F94" s="9">
        <v>14</v>
      </c>
      <c r="G94" s="9">
        <v>1</v>
      </c>
      <c r="H94" s="47">
        <v>45012</v>
      </c>
      <c r="I94" s="11" t="s">
        <v>101</v>
      </c>
    </row>
    <row r="95" spans="1:9" x14ac:dyDescent="0.3">
      <c r="A95" s="8">
        <f>IF(B95&lt;&gt;"",ROWS($B$6:B95),"")</f>
        <v>90</v>
      </c>
      <c r="B95" s="1" t="s">
        <v>840</v>
      </c>
      <c r="C95" s="1" t="s">
        <v>840</v>
      </c>
      <c r="D95" s="1" t="s">
        <v>37</v>
      </c>
      <c r="E95" s="21">
        <v>58</v>
      </c>
      <c r="F95" s="9">
        <v>13</v>
      </c>
      <c r="G95" s="9">
        <v>1</v>
      </c>
      <c r="H95" s="47">
        <v>44869</v>
      </c>
      <c r="I95" s="11" t="s">
        <v>67</v>
      </c>
    </row>
    <row r="96" spans="1:9" x14ac:dyDescent="0.3">
      <c r="A96" s="8">
        <f>IF(B96&lt;&gt;"",ROWS($B$6:B96),"")</f>
        <v>91</v>
      </c>
      <c r="B96" s="1" t="s">
        <v>843</v>
      </c>
      <c r="C96" s="1" t="s">
        <v>844</v>
      </c>
      <c r="D96" s="1" t="s">
        <v>113</v>
      </c>
      <c r="E96" s="21">
        <v>54</v>
      </c>
      <c r="F96" s="9">
        <v>11</v>
      </c>
      <c r="G96" s="9">
        <v>1</v>
      </c>
      <c r="H96" s="47">
        <v>45012</v>
      </c>
      <c r="I96" s="11" t="s">
        <v>101</v>
      </c>
    </row>
    <row r="97" spans="1:9" x14ac:dyDescent="0.3">
      <c r="A97" s="8">
        <f>IF(B97&lt;&gt;"",ROWS($B$6:B97),"")</f>
        <v>92</v>
      </c>
      <c r="B97" s="1" t="s">
        <v>721</v>
      </c>
      <c r="C97" s="1" t="s">
        <v>722</v>
      </c>
      <c r="D97" s="1" t="s">
        <v>353</v>
      </c>
      <c r="E97" s="21">
        <v>50</v>
      </c>
      <c r="F97" s="9">
        <v>22</v>
      </c>
      <c r="G97" s="9">
        <v>1</v>
      </c>
      <c r="H97" s="47">
        <v>44883</v>
      </c>
      <c r="I97" s="11" t="s">
        <v>316</v>
      </c>
    </row>
    <row r="98" spans="1:9" x14ac:dyDescent="0.3">
      <c r="A98" s="8">
        <f>IF(B98&lt;&gt;"",ROWS($B$6:B98),"")</f>
        <v>93</v>
      </c>
      <c r="B98" s="1" t="s">
        <v>204</v>
      </c>
      <c r="C98" s="1" t="s">
        <v>204</v>
      </c>
      <c r="D98" s="1" t="s">
        <v>27</v>
      </c>
      <c r="E98" s="21">
        <v>45.2</v>
      </c>
      <c r="F98" s="9">
        <v>8</v>
      </c>
      <c r="G98" s="9">
        <v>1</v>
      </c>
      <c r="H98" s="47">
        <v>45030</v>
      </c>
      <c r="I98" s="11" t="s">
        <v>32</v>
      </c>
    </row>
    <row r="99" spans="1:9" x14ac:dyDescent="0.3">
      <c r="A99" s="8">
        <f>IF(B99&lt;&gt;"",ROWS($B$6:B99),"")</f>
        <v>94</v>
      </c>
      <c r="B99" s="1" t="s">
        <v>228</v>
      </c>
      <c r="C99" s="1" t="s">
        <v>229</v>
      </c>
      <c r="D99" s="1" t="s">
        <v>113</v>
      </c>
      <c r="E99" s="21">
        <v>38.5</v>
      </c>
      <c r="F99" s="9">
        <v>10</v>
      </c>
      <c r="G99" s="9">
        <v>1</v>
      </c>
      <c r="H99" s="47">
        <v>44932</v>
      </c>
      <c r="I99" s="11" t="s">
        <v>119</v>
      </c>
    </row>
    <row r="100" spans="1:9" x14ac:dyDescent="0.3">
      <c r="A100" s="8">
        <f>IF(B100&lt;&gt;"",ROWS($B$6:B100),"")</f>
        <v>95</v>
      </c>
      <c r="B100" s="1" t="s">
        <v>319</v>
      </c>
      <c r="C100" s="1" t="s">
        <v>320</v>
      </c>
      <c r="D100" s="1" t="s">
        <v>27</v>
      </c>
      <c r="E100" s="21">
        <v>36</v>
      </c>
      <c r="F100" s="9">
        <v>6</v>
      </c>
      <c r="G100" s="9">
        <v>1</v>
      </c>
      <c r="H100" s="47">
        <v>45058</v>
      </c>
      <c r="I100" s="11" t="s">
        <v>51</v>
      </c>
    </row>
    <row r="101" spans="1:9" x14ac:dyDescent="0.3">
      <c r="A101" s="8">
        <f>IF(B101&lt;&gt;"",ROWS($B$6:B101),"")</f>
        <v>96</v>
      </c>
      <c r="B101" s="1" t="s">
        <v>922</v>
      </c>
      <c r="C101" s="1" t="s">
        <v>923</v>
      </c>
      <c r="D101" s="1" t="s">
        <v>113</v>
      </c>
      <c r="E101" s="21">
        <v>4.8</v>
      </c>
      <c r="F101" s="9">
        <v>1</v>
      </c>
      <c r="G101" s="9">
        <v>1</v>
      </c>
      <c r="H101" s="47">
        <v>45093</v>
      </c>
      <c r="I101" s="11" t="s">
        <v>101</v>
      </c>
    </row>
    <row r="102" spans="1:9" x14ac:dyDescent="0.3">
      <c r="E102" s="19">
        <f>SUBTOTAL(109,Table3_Birželis[Pajamos])</f>
        <v>1240752.8799999992</v>
      </c>
      <c r="F102" s="12">
        <f>SUBTOTAL(109,Table3_Birželis[Žiūrovų skaičius])</f>
        <v>219300</v>
      </c>
    </row>
  </sheetData>
  <pageMargins left="0.75" right="0.75" top="1" bottom="1" header="0.5" footer="0.5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74"/>
  <sheetViews>
    <sheetView workbookViewId="0">
      <selection activeCell="B6" sqref="B6"/>
    </sheetView>
  </sheetViews>
  <sheetFormatPr defaultRowHeight="14.4" x14ac:dyDescent="0.3"/>
  <cols>
    <col min="1" max="1" width="8.33203125" customWidth="1"/>
    <col min="2" max="3" width="45" customWidth="1"/>
    <col min="4" max="7" width="18" customWidth="1"/>
    <col min="8" max="8" width="18" style="45" customWidth="1"/>
    <col min="9" max="9" width="45" customWidth="1"/>
  </cols>
  <sheetData>
    <row r="1" spans="1:9" x14ac:dyDescent="0.3">
      <c r="A1" s="13">
        <f>'2023'!A1</f>
        <v>2023</v>
      </c>
    </row>
    <row r="2" spans="1:9" x14ac:dyDescent="0.3">
      <c r="A2" s="16" t="str">
        <f>'2023'!A2</f>
        <v>Lietuvos kino teatruose rodytų filmų TOP</v>
      </c>
    </row>
    <row r="3" spans="1:9" x14ac:dyDescent="0.3">
      <c r="A3" s="16" t="s">
        <v>18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29</v>
      </c>
      <c r="C6" s="1" t="s">
        <v>30</v>
      </c>
      <c r="D6" s="1" t="s">
        <v>31</v>
      </c>
      <c r="E6" s="21">
        <v>635128.13</v>
      </c>
      <c r="F6" s="9">
        <v>93201</v>
      </c>
      <c r="G6" s="9">
        <v>18</v>
      </c>
      <c r="H6" s="47">
        <v>45128</v>
      </c>
      <c r="I6" s="11" t="s">
        <v>32</v>
      </c>
    </row>
    <row r="7" spans="1:9" x14ac:dyDescent="0.3">
      <c r="A7" s="8">
        <f>IF(B7&lt;&gt;"",ROWS($B$6:B7),"")</f>
        <v>2</v>
      </c>
      <c r="B7" s="1" t="s">
        <v>33</v>
      </c>
      <c r="C7" s="1" t="s">
        <v>34</v>
      </c>
      <c r="D7" s="1" t="s">
        <v>31</v>
      </c>
      <c r="E7" s="21">
        <v>467919.76</v>
      </c>
      <c r="F7" s="9">
        <v>66655</v>
      </c>
      <c r="G7" s="9">
        <v>17</v>
      </c>
      <c r="H7" s="47">
        <v>45128</v>
      </c>
      <c r="I7" s="11" t="s">
        <v>35</v>
      </c>
    </row>
    <row r="8" spans="1:9" x14ac:dyDescent="0.3">
      <c r="A8" s="8">
        <f>IF(B8&lt;&gt;"",ROWS($B$6:B8),"")</f>
        <v>3</v>
      </c>
      <c r="B8" s="1" t="s">
        <v>941</v>
      </c>
      <c r="C8" s="1" t="s">
        <v>941</v>
      </c>
      <c r="D8" s="1" t="s">
        <v>96</v>
      </c>
      <c r="E8" s="21">
        <v>189244.99</v>
      </c>
      <c r="F8" s="9">
        <v>26644</v>
      </c>
      <c r="G8" s="9">
        <v>13</v>
      </c>
      <c r="H8" s="47">
        <v>45114</v>
      </c>
      <c r="I8" s="11" t="s">
        <v>51</v>
      </c>
    </row>
    <row r="9" spans="1:9" x14ac:dyDescent="0.3">
      <c r="A9" s="8">
        <f>IF(B9&lt;&gt;"",ROWS($B$6:B9),"")</f>
        <v>4</v>
      </c>
      <c r="B9" s="1" t="s">
        <v>45</v>
      </c>
      <c r="C9" s="1" t="s">
        <v>46</v>
      </c>
      <c r="D9" s="1" t="s">
        <v>27</v>
      </c>
      <c r="E9" s="21">
        <v>186331.11</v>
      </c>
      <c r="F9" s="9">
        <v>35673</v>
      </c>
      <c r="G9" s="9">
        <v>24</v>
      </c>
      <c r="H9" s="47">
        <v>45093</v>
      </c>
      <c r="I9" s="11" t="s">
        <v>28</v>
      </c>
    </row>
    <row r="10" spans="1:9" x14ac:dyDescent="0.3">
      <c r="A10" s="8">
        <f>IF(B10&lt;&gt;"",ROWS($B$6:B10),"")</f>
        <v>5</v>
      </c>
      <c r="B10" s="1" t="s">
        <v>104</v>
      </c>
      <c r="C10" s="1" t="s">
        <v>105</v>
      </c>
      <c r="D10" s="1" t="s">
        <v>27</v>
      </c>
      <c r="E10" s="21">
        <v>148424.92000000001</v>
      </c>
      <c r="F10" s="9">
        <v>21333</v>
      </c>
      <c r="G10" s="9">
        <v>17</v>
      </c>
      <c r="H10" s="47">
        <v>45121</v>
      </c>
      <c r="I10" s="11" t="s">
        <v>73</v>
      </c>
    </row>
    <row r="11" spans="1:9" x14ac:dyDescent="0.3">
      <c r="A11" s="8">
        <f>IF(B11&lt;&gt;"",ROWS($B$6:B11),"")</f>
        <v>6</v>
      </c>
      <c r="B11" s="1" t="s">
        <v>97</v>
      </c>
      <c r="C11" s="1" t="s">
        <v>97</v>
      </c>
      <c r="D11" s="1" t="s">
        <v>98</v>
      </c>
      <c r="E11" s="21">
        <v>143339.92000000001</v>
      </c>
      <c r="F11" s="9">
        <v>28366</v>
      </c>
      <c r="G11" s="9">
        <v>16</v>
      </c>
      <c r="H11" s="47">
        <v>45121</v>
      </c>
      <c r="I11" s="11" t="s">
        <v>67</v>
      </c>
    </row>
    <row r="12" spans="1:9" x14ac:dyDescent="0.3">
      <c r="A12" s="8">
        <f>IF(B12&lt;&gt;"",ROWS($B$6:B12),"")</f>
        <v>7</v>
      </c>
      <c r="B12" s="1" t="s">
        <v>146</v>
      </c>
      <c r="C12" s="1" t="s">
        <v>147</v>
      </c>
      <c r="D12" s="1" t="s">
        <v>27</v>
      </c>
      <c r="E12" s="21">
        <v>100023.84</v>
      </c>
      <c r="F12" s="9">
        <v>14856</v>
      </c>
      <c r="G12" s="9">
        <v>16</v>
      </c>
      <c r="H12" s="47">
        <v>45107</v>
      </c>
      <c r="I12" s="11" t="s">
        <v>28</v>
      </c>
    </row>
    <row r="13" spans="1:9" x14ac:dyDescent="0.3">
      <c r="A13" s="8">
        <f>IF(B13&lt;&gt;"",ROWS($B$6:B13),"")</f>
        <v>8</v>
      </c>
      <c r="B13" s="1" t="s">
        <v>153</v>
      </c>
      <c r="C13" s="1" t="s">
        <v>154</v>
      </c>
      <c r="D13" s="1" t="s">
        <v>27</v>
      </c>
      <c r="E13" s="21">
        <v>82803.28</v>
      </c>
      <c r="F13" s="9">
        <v>17633</v>
      </c>
      <c r="G13" s="9">
        <v>19</v>
      </c>
      <c r="H13" s="47">
        <v>45107</v>
      </c>
      <c r="I13" s="11" t="s">
        <v>35</v>
      </c>
    </row>
    <row r="14" spans="1:9" x14ac:dyDescent="0.3">
      <c r="A14" s="8">
        <f>IF(B14&lt;&gt;"",ROWS($B$6:B14),"")</f>
        <v>9</v>
      </c>
      <c r="B14" s="1" t="s">
        <v>141</v>
      </c>
      <c r="C14" s="1" t="s">
        <v>142</v>
      </c>
      <c r="D14" s="1" t="s">
        <v>27</v>
      </c>
      <c r="E14" s="21">
        <v>61959.780000000006</v>
      </c>
      <c r="F14" s="9">
        <v>9541</v>
      </c>
      <c r="G14" s="9">
        <v>12</v>
      </c>
      <c r="H14" s="47">
        <v>45100</v>
      </c>
      <c r="I14" s="11" t="s">
        <v>51</v>
      </c>
    </row>
    <row r="15" spans="1:9" x14ac:dyDescent="0.3">
      <c r="A15" s="8">
        <f>IF(B15&lt;&gt;"",ROWS($B$6:B15),"")</f>
        <v>10</v>
      </c>
      <c r="B15" s="1" t="s">
        <v>938</v>
      </c>
      <c r="C15" s="1" t="s">
        <v>939</v>
      </c>
      <c r="D15" s="1" t="s">
        <v>27</v>
      </c>
      <c r="E15" s="21">
        <v>57859.06</v>
      </c>
      <c r="F15" s="9">
        <v>10071</v>
      </c>
      <c r="G15" s="9">
        <v>13</v>
      </c>
      <c r="H15" s="47">
        <v>45079</v>
      </c>
      <c r="I15" s="11" t="s">
        <v>51</v>
      </c>
    </row>
    <row r="16" spans="1:9" x14ac:dyDescent="0.3">
      <c r="A16" s="8">
        <f>IF(B16&lt;&gt;"",ROWS($B$6:B16),"")</f>
        <v>11</v>
      </c>
      <c r="B16" s="1" t="s">
        <v>109</v>
      </c>
      <c r="C16" s="1" t="s">
        <v>110</v>
      </c>
      <c r="D16" s="1" t="s">
        <v>27</v>
      </c>
      <c r="E16" s="21">
        <v>38483.120000000003</v>
      </c>
      <c r="F16" s="9">
        <v>6122</v>
      </c>
      <c r="G16" s="9">
        <v>14</v>
      </c>
      <c r="H16" s="47">
        <v>45086</v>
      </c>
      <c r="I16" s="11" t="s">
        <v>73</v>
      </c>
    </row>
    <row r="17" spans="1:9" x14ac:dyDescent="0.3">
      <c r="A17" s="8">
        <f>IF(B17&lt;&gt;"",ROWS($B$6:B17),"")</f>
        <v>12</v>
      </c>
      <c r="B17" s="1" t="s">
        <v>942</v>
      </c>
      <c r="C17" s="1" t="s">
        <v>210</v>
      </c>
      <c r="D17" s="1" t="s">
        <v>211</v>
      </c>
      <c r="E17" s="21">
        <v>33727</v>
      </c>
      <c r="F17" s="9">
        <v>7169</v>
      </c>
      <c r="G17" s="9">
        <v>15</v>
      </c>
      <c r="H17" s="47">
        <v>45128</v>
      </c>
      <c r="I17" s="11" t="s">
        <v>160</v>
      </c>
    </row>
    <row r="18" spans="1:9" x14ac:dyDescent="0.3">
      <c r="A18" s="8">
        <f>IF(B18&lt;&gt;"",ROWS($B$6:B18),"")</f>
        <v>13</v>
      </c>
      <c r="B18" s="1" t="s">
        <v>258</v>
      </c>
      <c r="C18" s="1" t="s">
        <v>259</v>
      </c>
      <c r="D18" s="1" t="s">
        <v>27</v>
      </c>
      <c r="E18" s="21">
        <v>15914.2</v>
      </c>
      <c r="F18" s="9">
        <v>2336</v>
      </c>
      <c r="G18" s="9">
        <v>12</v>
      </c>
      <c r="H18" s="47">
        <v>45135</v>
      </c>
      <c r="I18" s="11" t="s">
        <v>67</v>
      </c>
    </row>
    <row r="19" spans="1:9" x14ac:dyDescent="0.3">
      <c r="A19" s="8">
        <f>IF(B19&lt;&gt;"",ROWS($B$6:B19),"")</f>
        <v>14</v>
      </c>
      <c r="B19" s="1" t="s">
        <v>202</v>
      </c>
      <c r="C19" s="1" t="s">
        <v>203</v>
      </c>
      <c r="D19" s="1" t="s">
        <v>27</v>
      </c>
      <c r="E19" s="21">
        <v>13698.87</v>
      </c>
      <c r="F19" s="9">
        <v>2088</v>
      </c>
      <c r="G19" s="9">
        <v>7</v>
      </c>
      <c r="H19" s="47">
        <v>45086</v>
      </c>
      <c r="I19" s="11" t="s">
        <v>35</v>
      </c>
    </row>
    <row r="20" spans="1:9" x14ac:dyDescent="0.3">
      <c r="A20" s="8">
        <f>IF(B20&lt;&gt;"",ROWS($B$6:B20),"")</f>
        <v>15</v>
      </c>
      <c r="B20" s="1" t="s">
        <v>42</v>
      </c>
      <c r="C20" s="1" t="s">
        <v>43</v>
      </c>
      <c r="D20" s="1" t="s">
        <v>44</v>
      </c>
      <c r="E20" s="21">
        <v>12887.88</v>
      </c>
      <c r="F20" s="9">
        <v>2719</v>
      </c>
      <c r="G20" s="9">
        <v>6</v>
      </c>
      <c r="H20" s="47">
        <v>45023</v>
      </c>
      <c r="I20" s="11" t="s">
        <v>35</v>
      </c>
    </row>
    <row r="21" spans="1:9" x14ac:dyDescent="0.3">
      <c r="A21" s="8">
        <f>IF(B21&lt;&gt;"",ROWS($B$6:B21),"")</f>
        <v>16</v>
      </c>
      <c r="B21" s="1" t="s">
        <v>289</v>
      </c>
      <c r="C21" s="1" t="s">
        <v>290</v>
      </c>
      <c r="D21" s="1" t="s">
        <v>27</v>
      </c>
      <c r="E21" s="21">
        <v>12396.51</v>
      </c>
      <c r="F21" s="9">
        <v>1968</v>
      </c>
      <c r="G21" s="9">
        <v>13</v>
      </c>
      <c r="H21" s="47">
        <v>45135</v>
      </c>
      <c r="I21" s="11" t="s">
        <v>28</v>
      </c>
    </row>
    <row r="22" spans="1:9" x14ac:dyDescent="0.3">
      <c r="A22" s="8">
        <f>IF(B22&lt;&gt;"",ROWS($B$6:B22),"")</f>
        <v>17</v>
      </c>
      <c r="B22" s="1" t="s">
        <v>169</v>
      </c>
      <c r="C22" s="1" t="s">
        <v>170</v>
      </c>
      <c r="D22" s="1" t="s">
        <v>72</v>
      </c>
      <c r="E22" s="21">
        <v>12192.65</v>
      </c>
      <c r="F22" s="9">
        <v>2014</v>
      </c>
      <c r="G22" s="9">
        <v>4</v>
      </c>
      <c r="H22" s="47">
        <v>45079</v>
      </c>
      <c r="I22" s="11" t="s">
        <v>28</v>
      </c>
    </row>
    <row r="23" spans="1:9" x14ac:dyDescent="0.3">
      <c r="A23" s="8">
        <f>IF(B23&lt;&gt;"",ROWS($B$6:B23),"")</f>
        <v>18</v>
      </c>
      <c r="B23" s="1" t="s">
        <v>384</v>
      </c>
      <c r="C23" s="1" t="s">
        <v>385</v>
      </c>
      <c r="D23" s="1" t="s">
        <v>27</v>
      </c>
      <c r="E23" s="21">
        <v>11899.63</v>
      </c>
      <c r="F23" s="9">
        <v>1896</v>
      </c>
      <c r="G23" s="9">
        <v>13</v>
      </c>
      <c r="H23" s="47">
        <v>45114</v>
      </c>
      <c r="I23" s="11" t="s">
        <v>67</v>
      </c>
    </row>
    <row r="24" spans="1:9" x14ac:dyDescent="0.3">
      <c r="A24" s="8">
        <f>IF(B24&lt;&gt;"",ROWS($B$6:B24),"")</f>
        <v>19</v>
      </c>
      <c r="B24" s="1" t="s">
        <v>74</v>
      </c>
      <c r="C24" s="1" t="s">
        <v>75</v>
      </c>
      <c r="D24" s="1" t="s">
        <v>27</v>
      </c>
      <c r="E24" s="21">
        <v>10510.87</v>
      </c>
      <c r="F24" s="9">
        <v>1713</v>
      </c>
      <c r="G24" s="9">
        <v>4</v>
      </c>
      <c r="H24" s="47">
        <v>45051</v>
      </c>
      <c r="I24" s="11" t="s">
        <v>28</v>
      </c>
    </row>
    <row r="25" spans="1:9" x14ac:dyDescent="0.3">
      <c r="A25" s="8">
        <f>IF(B25&lt;&gt;"",ROWS($B$6:B25),"")</f>
        <v>20</v>
      </c>
      <c r="B25" s="1" t="s">
        <v>155</v>
      </c>
      <c r="C25" s="1" t="s">
        <v>943</v>
      </c>
      <c r="D25" s="1" t="s">
        <v>27</v>
      </c>
      <c r="E25" s="21">
        <v>9563.7999999999993</v>
      </c>
      <c r="F25" s="9">
        <v>1823</v>
      </c>
      <c r="G25" s="9">
        <v>6</v>
      </c>
      <c r="H25" s="47">
        <v>45072</v>
      </c>
      <c r="I25" s="11" t="s">
        <v>28</v>
      </c>
    </row>
    <row r="26" spans="1:9" x14ac:dyDescent="0.3">
      <c r="A26" s="8">
        <f>IF(B26&lt;&gt;"",ROWS($B$6:B26),"")</f>
        <v>21</v>
      </c>
      <c r="B26" s="1" t="s">
        <v>198</v>
      </c>
      <c r="C26" s="1" t="s">
        <v>199</v>
      </c>
      <c r="D26" s="1" t="s">
        <v>27</v>
      </c>
      <c r="E26" s="21">
        <v>8327.75</v>
      </c>
      <c r="F26" s="9">
        <v>1368</v>
      </c>
      <c r="G26" s="9">
        <v>9</v>
      </c>
      <c r="H26" s="47">
        <v>45093</v>
      </c>
      <c r="I26" s="11" t="s">
        <v>32</v>
      </c>
    </row>
    <row r="27" spans="1:9" x14ac:dyDescent="0.3">
      <c r="A27" s="8">
        <f>IF(B27&lt;&gt;"",ROWS($B$6:B27),"")</f>
        <v>22</v>
      </c>
      <c r="B27" s="1" t="s">
        <v>435</v>
      </c>
      <c r="C27" s="1" t="s">
        <v>436</v>
      </c>
      <c r="D27" s="1" t="s">
        <v>113</v>
      </c>
      <c r="E27" s="21">
        <v>7681.2000000000007</v>
      </c>
      <c r="F27" s="9">
        <v>1304</v>
      </c>
      <c r="G27" s="9">
        <v>8</v>
      </c>
      <c r="H27" s="47">
        <v>45121</v>
      </c>
      <c r="I27" s="11" t="s">
        <v>288</v>
      </c>
    </row>
    <row r="28" spans="1:9" x14ac:dyDescent="0.3">
      <c r="A28" s="8">
        <f>IF(B28&lt;&gt;"",ROWS($B$6:B28),"")</f>
        <v>23</v>
      </c>
      <c r="B28" s="1" t="s">
        <v>56</v>
      </c>
      <c r="C28" s="1" t="s">
        <v>57</v>
      </c>
      <c r="D28" s="1" t="s">
        <v>27</v>
      </c>
      <c r="E28" s="21">
        <v>5744.95</v>
      </c>
      <c r="F28" s="9">
        <v>921</v>
      </c>
      <c r="G28" s="9">
        <v>6</v>
      </c>
      <c r="H28" s="47">
        <v>45065</v>
      </c>
      <c r="I28" s="11" t="s">
        <v>35</v>
      </c>
    </row>
    <row r="29" spans="1:9" x14ac:dyDescent="0.3">
      <c r="A29" s="8">
        <f>IF(B29&lt;&gt;"",ROWS($B$6:B29),"")</f>
        <v>24</v>
      </c>
      <c r="B29" s="1" t="s">
        <v>544</v>
      </c>
      <c r="C29" s="1" t="s">
        <v>545</v>
      </c>
      <c r="D29" s="1" t="s">
        <v>191</v>
      </c>
      <c r="E29" s="21">
        <v>3446</v>
      </c>
      <c r="F29" s="9">
        <v>525</v>
      </c>
      <c r="G29" s="9">
        <v>8</v>
      </c>
      <c r="H29" s="47">
        <v>45121</v>
      </c>
      <c r="I29" s="11" t="s">
        <v>332</v>
      </c>
    </row>
    <row r="30" spans="1:9" x14ac:dyDescent="0.3">
      <c r="A30" s="8">
        <f>IF(B30&lt;&gt;"",ROWS($B$6:B30),"")</f>
        <v>25</v>
      </c>
      <c r="B30" s="1" t="s">
        <v>79</v>
      </c>
      <c r="C30" s="1" t="s">
        <v>79</v>
      </c>
      <c r="D30" s="1" t="s">
        <v>37</v>
      </c>
      <c r="E30" s="21">
        <v>3330.98</v>
      </c>
      <c r="F30" s="9">
        <v>708</v>
      </c>
      <c r="G30" s="9">
        <v>4</v>
      </c>
      <c r="H30" s="47">
        <v>45037</v>
      </c>
      <c r="I30" s="11" t="s">
        <v>80</v>
      </c>
    </row>
    <row r="31" spans="1:9" x14ac:dyDescent="0.3">
      <c r="A31" s="8">
        <f>IF(B31&lt;&gt;"",ROWS($B$6:B31),"")</f>
        <v>26</v>
      </c>
      <c r="B31" s="1" t="s">
        <v>81</v>
      </c>
      <c r="C31" s="1" t="s">
        <v>81</v>
      </c>
      <c r="D31" s="1" t="s">
        <v>37</v>
      </c>
      <c r="E31" s="21">
        <v>2960.4999999999995</v>
      </c>
      <c r="F31" s="9">
        <v>422</v>
      </c>
      <c r="G31" s="9">
        <v>2</v>
      </c>
      <c r="H31" s="47">
        <v>44988</v>
      </c>
      <c r="I31" s="11" t="s">
        <v>82</v>
      </c>
    </row>
    <row r="32" spans="1:9" x14ac:dyDescent="0.3">
      <c r="A32" s="8">
        <f>IF(B32&lt;&gt;"",ROWS($B$6:B32),"")</f>
        <v>27</v>
      </c>
      <c r="B32" s="1" t="s">
        <v>515</v>
      </c>
      <c r="C32" s="1" t="s">
        <v>516</v>
      </c>
      <c r="D32" s="1" t="s">
        <v>438</v>
      </c>
      <c r="E32" s="21">
        <v>1810.56</v>
      </c>
      <c r="F32" s="9">
        <v>376</v>
      </c>
      <c r="G32" s="9">
        <v>10</v>
      </c>
      <c r="H32" s="47">
        <v>45135</v>
      </c>
      <c r="I32" s="11" t="s">
        <v>247</v>
      </c>
    </row>
    <row r="33" spans="1:9" x14ac:dyDescent="0.3">
      <c r="A33" s="8">
        <f>IF(B33&lt;&gt;"",ROWS($B$6:B33),"")</f>
        <v>28</v>
      </c>
      <c r="B33" s="1" t="s">
        <v>226</v>
      </c>
      <c r="C33" s="1" t="s">
        <v>227</v>
      </c>
      <c r="D33" s="1" t="s">
        <v>113</v>
      </c>
      <c r="E33" s="21">
        <v>1712.85</v>
      </c>
      <c r="F33" s="9">
        <v>579</v>
      </c>
      <c r="G33" s="9">
        <v>4</v>
      </c>
      <c r="H33" s="47">
        <v>45045</v>
      </c>
      <c r="I33" s="11" t="s">
        <v>119</v>
      </c>
    </row>
    <row r="34" spans="1:9" x14ac:dyDescent="0.3">
      <c r="A34" s="8">
        <f>IF(B34&lt;&gt;"",ROWS($B$6:B34),"")</f>
        <v>29</v>
      </c>
      <c r="B34" s="1" t="s">
        <v>623</v>
      </c>
      <c r="C34" s="1" t="s">
        <v>624</v>
      </c>
      <c r="D34" s="1" t="s">
        <v>27</v>
      </c>
      <c r="E34" s="21">
        <v>1569.58</v>
      </c>
      <c r="F34" s="9">
        <v>637</v>
      </c>
      <c r="G34" s="9">
        <v>4</v>
      </c>
      <c r="H34" s="47">
        <v>44638</v>
      </c>
      <c r="I34" s="11" t="s">
        <v>35</v>
      </c>
    </row>
    <row r="35" spans="1:9" x14ac:dyDescent="0.3">
      <c r="A35" s="8">
        <f>IF(B35&lt;&gt;"",ROWS($B$6:B35),"")</f>
        <v>30</v>
      </c>
      <c r="B35" s="1" t="s">
        <v>425</v>
      </c>
      <c r="C35" s="1" t="s">
        <v>426</v>
      </c>
      <c r="D35" s="1" t="s">
        <v>427</v>
      </c>
      <c r="E35" s="21">
        <v>1415.07</v>
      </c>
      <c r="F35" s="9">
        <v>232</v>
      </c>
      <c r="G35" s="9">
        <v>7</v>
      </c>
      <c r="H35" s="47">
        <v>45135</v>
      </c>
      <c r="I35" s="11" t="s">
        <v>288</v>
      </c>
    </row>
    <row r="36" spans="1:9" x14ac:dyDescent="0.3">
      <c r="A36" s="8">
        <f>IF(B36&lt;&gt;"",ROWS($B$6:B36),"")</f>
        <v>31</v>
      </c>
      <c r="B36" s="1" t="s">
        <v>418</v>
      </c>
      <c r="C36" s="1" t="s">
        <v>419</v>
      </c>
      <c r="D36" s="1" t="s">
        <v>420</v>
      </c>
      <c r="E36" s="21">
        <v>1175.8</v>
      </c>
      <c r="F36" s="9">
        <v>197</v>
      </c>
      <c r="G36" s="9">
        <v>2</v>
      </c>
      <c r="H36" s="47">
        <v>45065</v>
      </c>
      <c r="I36" s="11" t="s">
        <v>232</v>
      </c>
    </row>
    <row r="37" spans="1:9" x14ac:dyDescent="0.3">
      <c r="A37" s="8">
        <f>IF(B37&lt;&gt;"",ROWS($B$6:B37),"")</f>
        <v>32</v>
      </c>
      <c r="B37" s="1" t="s">
        <v>659</v>
      </c>
      <c r="C37" s="1" t="s">
        <v>660</v>
      </c>
      <c r="D37" s="1" t="s">
        <v>113</v>
      </c>
      <c r="E37" s="21">
        <v>1125.5999999999999</v>
      </c>
      <c r="F37" s="9">
        <v>199</v>
      </c>
      <c r="G37" s="9">
        <v>5</v>
      </c>
      <c r="H37" s="47">
        <v>45106</v>
      </c>
      <c r="I37" s="11" t="s">
        <v>316</v>
      </c>
    </row>
    <row r="38" spans="1:9" x14ac:dyDescent="0.3">
      <c r="A38" s="8">
        <f>IF(B38&lt;&gt;"",ROWS($B$6:B38),"")</f>
        <v>33</v>
      </c>
      <c r="B38" s="1" t="s">
        <v>116</v>
      </c>
      <c r="C38" s="1" t="s">
        <v>117</v>
      </c>
      <c r="D38" s="1" t="s">
        <v>118</v>
      </c>
      <c r="E38" s="21">
        <v>1107.05</v>
      </c>
      <c r="F38" s="9">
        <v>384</v>
      </c>
      <c r="G38" s="9">
        <v>4</v>
      </c>
      <c r="H38" s="47">
        <v>44925</v>
      </c>
      <c r="I38" s="11" t="s">
        <v>119</v>
      </c>
    </row>
    <row r="39" spans="1:9" x14ac:dyDescent="0.3">
      <c r="A39" s="8">
        <f>IF(B39&lt;&gt;"",ROWS($B$6:B39),"")</f>
        <v>34</v>
      </c>
      <c r="B39" s="1" t="s">
        <v>537</v>
      </c>
      <c r="C39" s="1" t="s">
        <v>538</v>
      </c>
      <c r="D39" s="1" t="s">
        <v>27</v>
      </c>
      <c r="E39" s="21">
        <v>1098.5</v>
      </c>
      <c r="F39" s="9">
        <v>457</v>
      </c>
      <c r="G39" s="9">
        <v>2</v>
      </c>
      <c r="H39" s="47">
        <v>44771</v>
      </c>
      <c r="I39" s="11" t="s">
        <v>32</v>
      </c>
    </row>
    <row r="40" spans="1:9" x14ac:dyDescent="0.3">
      <c r="A40" s="8">
        <f>IF(B40&lt;&gt;"",ROWS($B$6:B40),"")</f>
        <v>35</v>
      </c>
      <c r="B40" s="1" t="s">
        <v>546</v>
      </c>
      <c r="C40" s="1" t="s">
        <v>546</v>
      </c>
      <c r="D40" s="1" t="s">
        <v>113</v>
      </c>
      <c r="E40" s="21">
        <v>980</v>
      </c>
      <c r="F40" s="9">
        <v>164</v>
      </c>
      <c r="G40" s="9">
        <v>2</v>
      </c>
      <c r="H40" s="47">
        <v>45072</v>
      </c>
      <c r="I40" s="11" t="s">
        <v>288</v>
      </c>
    </row>
    <row r="41" spans="1:9" x14ac:dyDescent="0.3">
      <c r="A41" s="8">
        <f>IF(B41&lt;&gt;"",ROWS($B$6:B41),"")</f>
        <v>36</v>
      </c>
      <c r="B41" s="1" t="s">
        <v>286</v>
      </c>
      <c r="C41" s="1" t="s">
        <v>287</v>
      </c>
      <c r="D41" s="1" t="s">
        <v>113</v>
      </c>
      <c r="E41" s="21">
        <v>974.21</v>
      </c>
      <c r="F41" s="9">
        <v>250</v>
      </c>
      <c r="G41" s="9">
        <v>3</v>
      </c>
      <c r="H41" s="47">
        <v>45051</v>
      </c>
      <c r="I41" s="11" t="s">
        <v>288</v>
      </c>
    </row>
    <row r="42" spans="1:9" x14ac:dyDescent="0.3">
      <c r="A42" s="8">
        <f>IF(B42&lt;&gt;"",ROWS($B$6:B42),"")</f>
        <v>37</v>
      </c>
      <c r="B42" s="1" t="s">
        <v>179</v>
      </c>
      <c r="C42" s="1" t="s">
        <v>180</v>
      </c>
      <c r="D42" s="1" t="s">
        <v>64</v>
      </c>
      <c r="E42" s="21">
        <v>926.54</v>
      </c>
      <c r="F42" s="9">
        <v>328</v>
      </c>
      <c r="G42" s="9">
        <v>3</v>
      </c>
      <c r="H42" s="47">
        <v>44981</v>
      </c>
      <c r="I42" s="11" t="s">
        <v>119</v>
      </c>
    </row>
    <row r="43" spans="1:9" x14ac:dyDescent="0.3">
      <c r="A43" s="8">
        <f>IF(B43&lt;&gt;"",ROWS($B$6:B43),"")</f>
        <v>38</v>
      </c>
      <c r="B43" s="1" t="s">
        <v>407</v>
      </c>
      <c r="C43" s="1" t="s">
        <v>408</v>
      </c>
      <c r="D43" s="1" t="s">
        <v>27</v>
      </c>
      <c r="E43" s="21">
        <v>918.38</v>
      </c>
      <c r="F43" s="9">
        <v>133</v>
      </c>
      <c r="G43" s="9">
        <v>2</v>
      </c>
      <c r="H43" s="47">
        <v>45079</v>
      </c>
      <c r="I43" s="11" t="s">
        <v>119</v>
      </c>
    </row>
    <row r="44" spans="1:9" x14ac:dyDescent="0.3">
      <c r="A44" s="8">
        <f>IF(B44&lt;&gt;"",ROWS($B$6:B44),"")</f>
        <v>39</v>
      </c>
      <c r="B44" s="1" t="s">
        <v>547</v>
      </c>
      <c r="C44" s="1" t="s">
        <v>548</v>
      </c>
      <c r="D44" s="1" t="s">
        <v>27</v>
      </c>
      <c r="E44" s="21">
        <v>902.9</v>
      </c>
      <c r="F44" s="9">
        <v>403</v>
      </c>
      <c r="G44" s="9">
        <v>2</v>
      </c>
      <c r="H44" s="47">
        <v>44869</v>
      </c>
      <c r="I44" s="11" t="s">
        <v>51</v>
      </c>
    </row>
    <row r="45" spans="1:9" x14ac:dyDescent="0.3">
      <c r="A45" s="8">
        <f>IF(B45&lt;&gt;"",ROWS($B$6:B45),"")</f>
        <v>40</v>
      </c>
      <c r="B45" s="1" t="s">
        <v>39</v>
      </c>
      <c r="C45" s="1" t="s">
        <v>40</v>
      </c>
      <c r="D45" s="1" t="s">
        <v>41</v>
      </c>
      <c r="E45" s="21">
        <v>843.5</v>
      </c>
      <c r="F45" s="9">
        <v>352</v>
      </c>
      <c r="G45" s="9">
        <v>2</v>
      </c>
      <c r="H45" s="47">
        <v>44916</v>
      </c>
      <c r="I45" s="11" t="s">
        <v>35</v>
      </c>
    </row>
    <row r="46" spans="1:9" x14ac:dyDescent="0.3">
      <c r="A46" s="8">
        <f>IF(B46&lt;&gt;"",ROWS($B$6:B46),"")</f>
        <v>41</v>
      </c>
      <c r="B46" s="1" t="s">
        <v>219</v>
      </c>
      <c r="C46" s="1" t="s">
        <v>220</v>
      </c>
      <c r="D46" s="1" t="s">
        <v>221</v>
      </c>
      <c r="E46" s="21">
        <v>836.9</v>
      </c>
      <c r="F46" s="9">
        <v>126</v>
      </c>
      <c r="G46" s="9">
        <v>2</v>
      </c>
      <c r="H46" s="47">
        <v>45012</v>
      </c>
      <c r="I46" s="11" t="s">
        <v>101</v>
      </c>
    </row>
    <row r="47" spans="1:9" x14ac:dyDescent="0.3">
      <c r="A47" s="8">
        <f>IF(B47&lt;&gt;"",ROWS($B$6:B47),"")</f>
        <v>42</v>
      </c>
      <c r="B47" s="1" t="s">
        <v>613</v>
      </c>
      <c r="C47" s="1" t="s">
        <v>614</v>
      </c>
      <c r="D47" s="1" t="s">
        <v>615</v>
      </c>
      <c r="E47" s="21">
        <v>798.5</v>
      </c>
      <c r="F47" s="9">
        <v>338</v>
      </c>
      <c r="G47" s="9">
        <v>14</v>
      </c>
      <c r="H47" s="47">
        <v>44603</v>
      </c>
      <c r="I47" s="11" t="s">
        <v>67</v>
      </c>
    </row>
    <row r="48" spans="1:9" x14ac:dyDescent="0.3">
      <c r="A48" s="8">
        <f>IF(B48&lt;&gt;"",ROWS($B$6:B48),"")</f>
        <v>43</v>
      </c>
      <c r="B48" s="1" t="s">
        <v>283</v>
      </c>
      <c r="C48" s="1" t="s">
        <v>284</v>
      </c>
      <c r="D48" s="1" t="s">
        <v>285</v>
      </c>
      <c r="E48" s="21">
        <v>750</v>
      </c>
      <c r="F48" s="9">
        <v>111</v>
      </c>
      <c r="G48" s="9">
        <v>3</v>
      </c>
      <c r="H48" s="47">
        <v>45012</v>
      </c>
      <c r="I48" s="11" t="s">
        <v>101</v>
      </c>
    </row>
    <row r="49" spans="1:9" x14ac:dyDescent="0.3">
      <c r="A49" s="8">
        <f>IF(B49&lt;&gt;"",ROWS($B$6:B49),"")</f>
        <v>44</v>
      </c>
      <c r="B49" s="1" t="s">
        <v>204</v>
      </c>
      <c r="C49" s="1" t="s">
        <v>204</v>
      </c>
      <c r="D49" s="1" t="s">
        <v>27</v>
      </c>
      <c r="E49" s="21">
        <v>600</v>
      </c>
      <c r="F49" s="9">
        <v>123</v>
      </c>
      <c r="G49" s="9">
        <v>1</v>
      </c>
      <c r="H49" s="47">
        <v>45030</v>
      </c>
      <c r="I49" s="11" t="s">
        <v>32</v>
      </c>
    </row>
    <row r="50" spans="1:9" x14ac:dyDescent="0.3">
      <c r="A50" s="8">
        <f>IF(B50&lt;&gt;"",ROWS($B$6:B50),"")</f>
        <v>45</v>
      </c>
      <c r="B50" s="1" t="s">
        <v>693</v>
      </c>
      <c r="C50" s="1" t="s">
        <v>694</v>
      </c>
      <c r="D50" s="1" t="s">
        <v>568</v>
      </c>
      <c r="E50" s="21">
        <v>547</v>
      </c>
      <c r="F50" s="9">
        <v>223</v>
      </c>
      <c r="G50" s="9">
        <v>2</v>
      </c>
      <c r="H50" s="47">
        <v>44645</v>
      </c>
      <c r="I50" s="11" t="s">
        <v>67</v>
      </c>
    </row>
    <row r="51" spans="1:9" x14ac:dyDescent="0.3">
      <c r="A51" s="8">
        <f>IF(B51&lt;&gt;"",ROWS($B$6:B51),"")</f>
        <v>46</v>
      </c>
      <c r="B51" s="1" t="s">
        <v>776</v>
      </c>
      <c r="C51" s="1" t="s">
        <v>777</v>
      </c>
      <c r="D51" s="1" t="s">
        <v>27</v>
      </c>
      <c r="E51" s="21">
        <v>544.28</v>
      </c>
      <c r="F51" s="9">
        <v>207</v>
      </c>
      <c r="G51" s="9">
        <v>4</v>
      </c>
      <c r="H51" s="47">
        <v>44552</v>
      </c>
      <c r="I51" s="11" t="s">
        <v>35</v>
      </c>
    </row>
    <row r="52" spans="1:9" x14ac:dyDescent="0.3">
      <c r="A52" s="8">
        <f>IF(B52&lt;&gt;"",ROWS($B$6:B52),"")</f>
        <v>47</v>
      </c>
      <c r="B52" s="1" t="s">
        <v>389</v>
      </c>
      <c r="C52" s="1" t="s">
        <v>390</v>
      </c>
      <c r="D52" s="1" t="s">
        <v>31</v>
      </c>
      <c r="E52" s="21">
        <v>479.1</v>
      </c>
      <c r="F52" s="9">
        <v>71</v>
      </c>
      <c r="G52" s="9">
        <v>2</v>
      </c>
      <c r="H52" s="47">
        <v>45012</v>
      </c>
      <c r="I52" s="11" t="s">
        <v>101</v>
      </c>
    </row>
    <row r="53" spans="1:9" x14ac:dyDescent="0.3">
      <c r="A53" s="8">
        <f>IF(B53&lt;&gt;"",ROWS($B$6:B53),"")</f>
        <v>48</v>
      </c>
      <c r="B53" s="1" t="s">
        <v>822</v>
      </c>
      <c r="C53" s="1" t="s">
        <v>823</v>
      </c>
      <c r="D53" s="1" t="s">
        <v>27</v>
      </c>
      <c r="E53" s="21">
        <v>461</v>
      </c>
      <c r="F53" s="9">
        <v>202</v>
      </c>
      <c r="G53" s="9">
        <v>2</v>
      </c>
      <c r="H53" s="47">
        <v>44631</v>
      </c>
      <c r="I53" s="11" t="s">
        <v>28</v>
      </c>
    </row>
    <row r="54" spans="1:9" x14ac:dyDescent="0.3">
      <c r="A54" s="8">
        <f>IF(B54&lt;&gt;"",ROWS($B$6:B54),"")</f>
        <v>49</v>
      </c>
      <c r="B54" s="1" t="s">
        <v>228</v>
      </c>
      <c r="C54" s="1" t="s">
        <v>229</v>
      </c>
      <c r="D54" s="1" t="s">
        <v>113</v>
      </c>
      <c r="E54" s="21">
        <v>458</v>
      </c>
      <c r="F54" s="9">
        <v>76</v>
      </c>
      <c r="G54" s="9">
        <v>1</v>
      </c>
      <c r="H54" s="47">
        <v>44932</v>
      </c>
      <c r="I54" s="11" t="s">
        <v>119</v>
      </c>
    </row>
    <row r="55" spans="1:9" x14ac:dyDescent="0.3">
      <c r="A55" s="8">
        <f>IF(B55&lt;&gt;"",ROWS($B$6:B55),"")</f>
        <v>50</v>
      </c>
      <c r="B55" s="1" t="s">
        <v>313</v>
      </c>
      <c r="C55" s="1" t="s">
        <v>314</v>
      </c>
      <c r="D55" s="1" t="s">
        <v>315</v>
      </c>
      <c r="E55" s="21">
        <v>369.5</v>
      </c>
      <c r="F55" s="9">
        <v>59</v>
      </c>
      <c r="G55" s="9">
        <v>2</v>
      </c>
      <c r="H55" s="47">
        <v>44939</v>
      </c>
      <c r="I55" s="11" t="s">
        <v>316</v>
      </c>
    </row>
    <row r="56" spans="1:9" x14ac:dyDescent="0.3">
      <c r="A56" s="8">
        <f>IF(B56&lt;&gt;"",ROWS($B$6:B56),"")</f>
        <v>51</v>
      </c>
      <c r="B56" s="1" t="s">
        <v>661</v>
      </c>
      <c r="C56" s="1" t="s">
        <v>662</v>
      </c>
      <c r="D56" s="1" t="s">
        <v>663</v>
      </c>
      <c r="E56" s="21">
        <v>369</v>
      </c>
      <c r="F56" s="9">
        <v>161</v>
      </c>
      <c r="G56" s="9">
        <v>2</v>
      </c>
      <c r="H56" s="47">
        <v>44694</v>
      </c>
      <c r="I56" s="11" t="s">
        <v>160</v>
      </c>
    </row>
    <row r="57" spans="1:9" x14ac:dyDescent="0.3">
      <c r="A57" s="8">
        <f>IF(B57&lt;&gt;"",ROWS($B$6:B57),"")</f>
        <v>52</v>
      </c>
      <c r="B57" s="1" t="s">
        <v>76</v>
      </c>
      <c r="C57" s="1" t="s">
        <v>76</v>
      </c>
      <c r="D57" s="1" t="s">
        <v>37</v>
      </c>
      <c r="E57" s="21">
        <v>343</v>
      </c>
      <c r="F57" s="9">
        <v>62</v>
      </c>
      <c r="G57" s="9">
        <v>2</v>
      </c>
      <c r="H57" s="47">
        <v>44974</v>
      </c>
      <c r="I57" s="11" t="s">
        <v>67</v>
      </c>
    </row>
    <row r="58" spans="1:9" x14ac:dyDescent="0.3">
      <c r="A58" s="8">
        <f>IF(B58&lt;&gt;"",ROWS($B$6:B58),"")</f>
        <v>53</v>
      </c>
      <c r="B58" s="1" t="s">
        <v>378</v>
      </c>
      <c r="C58" s="1" t="s">
        <v>379</v>
      </c>
      <c r="D58" s="1" t="s">
        <v>380</v>
      </c>
      <c r="E58" s="21">
        <v>336</v>
      </c>
      <c r="F58" s="9">
        <v>54</v>
      </c>
      <c r="G58" s="9">
        <v>3</v>
      </c>
      <c r="H58" s="47">
        <v>45012</v>
      </c>
      <c r="I58" s="11" t="s">
        <v>101</v>
      </c>
    </row>
    <row r="59" spans="1:9" x14ac:dyDescent="0.3">
      <c r="A59" s="8">
        <f>IF(B59&lt;&gt;"",ROWS($B$6:B59),"")</f>
        <v>54</v>
      </c>
      <c r="B59" s="1" t="s">
        <v>824</v>
      </c>
      <c r="C59" s="1" t="s">
        <v>825</v>
      </c>
      <c r="D59" s="1" t="s">
        <v>113</v>
      </c>
      <c r="E59" s="21">
        <v>310</v>
      </c>
      <c r="F59" s="9">
        <v>46</v>
      </c>
      <c r="G59" s="9">
        <v>1</v>
      </c>
      <c r="H59" s="47">
        <v>44316</v>
      </c>
      <c r="I59" s="11" t="s">
        <v>101</v>
      </c>
    </row>
    <row r="60" spans="1:9" x14ac:dyDescent="0.3">
      <c r="A60" s="8">
        <f>IF(B60&lt;&gt;"",ROWS($B$6:B60),"")</f>
        <v>55</v>
      </c>
      <c r="B60" s="1" t="s">
        <v>364</v>
      </c>
      <c r="C60" s="1" t="s">
        <v>365</v>
      </c>
      <c r="D60" s="1" t="s">
        <v>27</v>
      </c>
      <c r="E60" s="21">
        <v>303.7</v>
      </c>
      <c r="F60" s="9">
        <v>44</v>
      </c>
      <c r="G60" s="9">
        <v>1</v>
      </c>
      <c r="H60" s="47">
        <v>44678</v>
      </c>
      <c r="I60" s="11" t="s">
        <v>119</v>
      </c>
    </row>
    <row r="61" spans="1:9" x14ac:dyDescent="0.3">
      <c r="A61" s="8">
        <f>IF(B61&lt;&gt;"",ROWS($B$6:B61),"")</f>
        <v>56</v>
      </c>
      <c r="B61" s="1" t="s">
        <v>812</v>
      </c>
      <c r="C61" s="1" t="s">
        <v>813</v>
      </c>
      <c r="D61" s="1" t="s">
        <v>315</v>
      </c>
      <c r="E61" s="21">
        <v>245</v>
      </c>
      <c r="F61" s="9">
        <v>49</v>
      </c>
      <c r="G61" s="9">
        <v>1</v>
      </c>
      <c r="H61" s="47">
        <v>43412</v>
      </c>
      <c r="I61" s="11" t="s">
        <v>465</v>
      </c>
    </row>
    <row r="62" spans="1:9" x14ac:dyDescent="0.3">
      <c r="A62" s="8">
        <f>IF(B62&lt;&gt;"",ROWS($B$6:B62),"")</f>
        <v>57</v>
      </c>
      <c r="B62" s="1" t="s">
        <v>509</v>
      </c>
      <c r="C62" s="1" t="s">
        <v>510</v>
      </c>
      <c r="D62" s="1" t="s">
        <v>113</v>
      </c>
      <c r="E62" s="21">
        <v>199.70000000000002</v>
      </c>
      <c r="F62" s="9">
        <v>28</v>
      </c>
      <c r="G62" s="9">
        <v>2</v>
      </c>
      <c r="H62" s="47">
        <v>45051</v>
      </c>
      <c r="I62" s="11" t="s">
        <v>101</v>
      </c>
    </row>
    <row r="63" spans="1:9" x14ac:dyDescent="0.3">
      <c r="A63" s="8">
        <f>IF(B63&lt;&gt;"",ROWS($B$6:B63),"")</f>
        <v>58</v>
      </c>
      <c r="B63" s="1" t="s">
        <v>607</v>
      </c>
      <c r="C63" s="1" t="s">
        <v>608</v>
      </c>
      <c r="D63" s="1" t="s">
        <v>27</v>
      </c>
      <c r="E63" s="21">
        <v>189.79</v>
      </c>
      <c r="F63" s="9">
        <v>49</v>
      </c>
      <c r="G63" s="9">
        <v>1</v>
      </c>
      <c r="H63" s="47">
        <v>44568</v>
      </c>
      <c r="I63" s="11" t="s">
        <v>73</v>
      </c>
    </row>
    <row r="64" spans="1:9" x14ac:dyDescent="0.3">
      <c r="A64" s="8">
        <f>IF(B64&lt;&gt;"",ROWS($B$6:B64),"")</f>
        <v>59</v>
      </c>
      <c r="B64" s="1" t="s">
        <v>772</v>
      </c>
      <c r="C64" s="1" t="s">
        <v>773</v>
      </c>
      <c r="D64" s="1" t="s">
        <v>27</v>
      </c>
      <c r="E64" s="21">
        <v>185.7</v>
      </c>
      <c r="F64" s="9">
        <v>28</v>
      </c>
      <c r="G64" s="9">
        <v>1</v>
      </c>
      <c r="H64" s="47">
        <v>44792</v>
      </c>
      <c r="I64" s="11" t="s">
        <v>51</v>
      </c>
    </row>
    <row r="65" spans="1:9" x14ac:dyDescent="0.3">
      <c r="A65" s="8">
        <f>IF(B65&lt;&gt;"",ROWS($B$6:B65),"")</f>
        <v>60</v>
      </c>
      <c r="B65" s="1" t="s">
        <v>883</v>
      </c>
      <c r="C65" s="1" t="s">
        <v>883</v>
      </c>
      <c r="D65" s="1" t="s">
        <v>536</v>
      </c>
      <c r="E65" s="21">
        <v>161.9</v>
      </c>
      <c r="F65" s="9">
        <v>28</v>
      </c>
      <c r="G65" s="9">
        <v>4</v>
      </c>
      <c r="H65" s="47">
        <v>45114</v>
      </c>
      <c r="I65" s="11" t="s">
        <v>247</v>
      </c>
    </row>
    <row r="66" spans="1:9" x14ac:dyDescent="0.3">
      <c r="A66" s="8">
        <f>IF(B66&lt;&gt;"",ROWS($B$6:B66),"")</f>
        <v>61</v>
      </c>
      <c r="B66" s="1" t="s">
        <v>391</v>
      </c>
      <c r="C66" s="1" t="s">
        <v>392</v>
      </c>
      <c r="D66" s="1" t="s">
        <v>27</v>
      </c>
      <c r="E66" s="21">
        <v>160.9</v>
      </c>
      <c r="F66" s="9">
        <v>23</v>
      </c>
      <c r="G66" s="9">
        <v>1</v>
      </c>
      <c r="H66" s="47">
        <v>45044</v>
      </c>
      <c r="I66" s="11" t="s">
        <v>119</v>
      </c>
    </row>
    <row r="67" spans="1:9" x14ac:dyDescent="0.3">
      <c r="A67" s="8">
        <f>IF(B67&lt;&gt;"",ROWS($B$6:B67),"")</f>
        <v>62</v>
      </c>
      <c r="B67" s="1" t="s">
        <v>459</v>
      </c>
      <c r="C67" s="1" t="s">
        <v>460</v>
      </c>
      <c r="D67" s="1" t="s">
        <v>461</v>
      </c>
      <c r="E67" s="21">
        <v>136.65</v>
      </c>
      <c r="F67" s="9">
        <v>29</v>
      </c>
      <c r="G67" s="9">
        <v>2</v>
      </c>
      <c r="H67" s="47">
        <v>45072</v>
      </c>
      <c r="I67" s="11" t="s">
        <v>316</v>
      </c>
    </row>
    <row r="68" spans="1:9" x14ac:dyDescent="0.3">
      <c r="A68" s="8">
        <f>IF(B68&lt;&gt;"",ROWS($B$6:B68),"")</f>
        <v>63</v>
      </c>
      <c r="B68" s="1" t="s">
        <v>848</v>
      </c>
      <c r="C68" s="1" t="s">
        <v>849</v>
      </c>
      <c r="D68" s="1" t="s">
        <v>850</v>
      </c>
      <c r="E68" s="21">
        <v>130</v>
      </c>
      <c r="F68" s="9">
        <v>26</v>
      </c>
      <c r="G68" s="9">
        <v>1</v>
      </c>
      <c r="H68" s="47">
        <v>43748</v>
      </c>
      <c r="I68" s="11" t="s">
        <v>465</v>
      </c>
    </row>
    <row r="69" spans="1:9" x14ac:dyDescent="0.3">
      <c r="A69" s="8">
        <f>IF(B69&lt;&gt;"",ROWS($B$6:B69),"")</f>
        <v>64</v>
      </c>
      <c r="B69" s="1" t="s">
        <v>816</v>
      </c>
      <c r="C69" s="1" t="s">
        <v>817</v>
      </c>
      <c r="D69" s="1" t="s">
        <v>818</v>
      </c>
      <c r="E69" s="21">
        <v>62</v>
      </c>
      <c r="F69" s="9">
        <v>11</v>
      </c>
      <c r="G69" s="9">
        <v>1</v>
      </c>
      <c r="H69" s="47">
        <v>45012</v>
      </c>
      <c r="I69" s="11" t="s">
        <v>101</v>
      </c>
    </row>
    <row r="70" spans="1:9" x14ac:dyDescent="0.3">
      <c r="A70" s="8">
        <f>IF(B70&lt;&gt;"",ROWS($B$6:B70),"")</f>
        <v>65</v>
      </c>
      <c r="B70" s="1" t="s">
        <v>430</v>
      </c>
      <c r="C70" s="1" t="s">
        <v>431</v>
      </c>
      <c r="D70" s="1" t="s">
        <v>27</v>
      </c>
      <c r="E70" s="21">
        <v>58</v>
      </c>
      <c r="F70" s="9">
        <v>17</v>
      </c>
      <c r="G70" s="9">
        <v>2</v>
      </c>
      <c r="H70" s="47">
        <v>45093</v>
      </c>
      <c r="I70" s="11" t="s">
        <v>67</v>
      </c>
    </row>
    <row r="71" spans="1:9" x14ac:dyDescent="0.3">
      <c r="A71" s="8">
        <f>IF(B71&lt;&gt;"",ROWS($B$6:B71),"")</f>
        <v>66</v>
      </c>
      <c r="B71" s="1" t="s">
        <v>657</v>
      </c>
      <c r="C71" s="1" t="s">
        <v>658</v>
      </c>
      <c r="D71" s="1" t="s">
        <v>113</v>
      </c>
      <c r="E71" s="21">
        <v>41</v>
      </c>
      <c r="F71" s="9">
        <v>11</v>
      </c>
      <c r="G71" s="9">
        <v>5</v>
      </c>
      <c r="H71" s="47">
        <v>45065</v>
      </c>
      <c r="I71" s="11" t="s">
        <v>101</v>
      </c>
    </row>
    <row r="72" spans="1:9" x14ac:dyDescent="0.3">
      <c r="A72" s="8">
        <f>IF(B72&lt;&gt;"",ROWS($B$6:B72),"")</f>
        <v>67</v>
      </c>
      <c r="B72" s="1" t="s">
        <v>513</v>
      </c>
      <c r="C72" s="1" t="s">
        <v>514</v>
      </c>
      <c r="D72" s="1" t="s">
        <v>27</v>
      </c>
      <c r="E72" s="21">
        <v>23</v>
      </c>
      <c r="F72" s="9">
        <v>7</v>
      </c>
      <c r="G72" s="9">
        <v>1</v>
      </c>
      <c r="H72" s="47">
        <v>45086</v>
      </c>
      <c r="I72" s="11" t="s">
        <v>275</v>
      </c>
    </row>
    <row r="73" spans="1:9" x14ac:dyDescent="0.3">
      <c r="A73" s="8">
        <f>IF(B73&lt;&gt;"",ROWS($B$6:B73),"")</f>
        <v>68</v>
      </c>
      <c r="B73" s="1" t="s">
        <v>253</v>
      </c>
      <c r="C73" s="1" t="s">
        <v>253</v>
      </c>
      <c r="D73" s="1" t="s">
        <v>254</v>
      </c>
      <c r="E73" s="21">
        <v>22.2</v>
      </c>
      <c r="F73" s="9">
        <v>3</v>
      </c>
      <c r="G73" s="9">
        <v>1</v>
      </c>
      <c r="H73" s="47">
        <v>45030</v>
      </c>
      <c r="I73" s="11" t="s">
        <v>936</v>
      </c>
    </row>
    <row r="74" spans="1:9" x14ac:dyDescent="0.3">
      <c r="E74" s="19">
        <f>SUBTOTAL(109,Table3_Liepa[Pajamos])</f>
        <v>2301483.06</v>
      </c>
      <c r="F74" s="12">
        <f>SUBTOTAL(109,Table3_Liepa[Žiūrovų skaičius])</f>
        <v>365972</v>
      </c>
    </row>
  </sheetData>
  <pageMargins left="0.75" right="0.75" top="1" bottom="1" header="0.5" footer="0.5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74"/>
  <sheetViews>
    <sheetView topLeftCell="A19" workbookViewId="0">
      <selection activeCell="H27" sqref="H27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7" width="18" customWidth="1"/>
    <col min="8" max="8" width="18" style="45" customWidth="1"/>
    <col min="9" max="9" width="45" customWidth="1"/>
  </cols>
  <sheetData>
    <row r="1" spans="1:9" x14ac:dyDescent="0.3">
      <c r="A1" s="13">
        <f>'2023'!A1</f>
        <v>2023</v>
      </c>
    </row>
    <row r="2" spans="1:9" x14ac:dyDescent="0.3">
      <c r="A2" s="16" t="str">
        <f>'2023'!A2</f>
        <v>Lietuvos kino teatruose rodytų filmų TOP</v>
      </c>
    </row>
    <row r="3" spans="1:9" x14ac:dyDescent="0.3">
      <c r="A3" s="16" t="s">
        <v>19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33</v>
      </c>
      <c r="C6" s="1" t="s">
        <v>34</v>
      </c>
      <c r="D6" s="1" t="s">
        <v>31</v>
      </c>
      <c r="E6" s="21">
        <v>498921.9</v>
      </c>
      <c r="F6" s="9">
        <v>68732</v>
      </c>
      <c r="G6" s="9">
        <v>18</v>
      </c>
      <c r="H6" s="47">
        <v>45128</v>
      </c>
      <c r="I6" s="11" t="s">
        <v>35</v>
      </c>
    </row>
    <row r="7" spans="1:9" x14ac:dyDescent="0.3">
      <c r="A7" s="8">
        <f>IF(B7&lt;&gt;"",ROWS($B$6:B7),"")</f>
        <v>2</v>
      </c>
      <c r="B7" s="1" t="s">
        <v>29</v>
      </c>
      <c r="C7" s="1" t="s">
        <v>30</v>
      </c>
      <c r="D7" s="1" t="s">
        <v>31</v>
      </c>
      <c r="E7" s="21">
        <v>460632.73</v>
      </c>
      <c r="F7" s="9">
        <v>73300</v>
      </c>
      <c r="G7" s="9">
        <v>19</v>
      </c>
      <c r="H7" s="47">
        <v>45128</v>
      </c>
      <c r="I7" s="11" t="s">
        <v>32</v>
      </c>
    </row>
    <row r="8" spans="1:9" x14ac:dyDescent="0.3">
      <c r="A8" s="8">
        <f>IF(B8&lt;&gt;"",ROWS($B$6:B8),"")</f>
        <v>3</v>
      </c>
      <c r="B8" s="1" t="s">
        <v>106</v>
      </c>
      <c r="C8" s="1" t="s">
        <v>107</v>
      </c>
      <c r="D8" s="1" t="s">
        <v>108</v>
      </c>
      <c r="E8" s="21">
        <v>166159.18</v>
      </c>
      <c r="F8" s="9">
        <v>26823</v>
      </c>
      <c r="G8" s="9">
        <v>16</v>
      </c>
      <c r="H8" s="47">
        <v>45142</v>
      </c>
      <c r="I8" s="11" t="s">
        <v>32</v>
      </c>
    </row>
    <row r="9" spans="1:9" x14ac:dyDescent="0.3">
      <c r="A9" s="8">
        <f>IF(B9&lt;&gt;"",ROWS($B$6:B9),"")</f>
        <v>4</v>
      </c>
      <c r="B9" s="1" t="s">
        <v>84</v>
      </c>
      <c r="C9" s="1" t="s">
        <v>84</v>
      </c>
      <c r="D9" s="1" t="s">
        <v>27</v>
      </c>
      <c r="E9" s="21">
        <v>163321.71</v>
      </c>
      <c r="F9" s="9">
        <v>25964</v>
      </c>
      <c r="G9" s="9">
        <v>15</v>
      </c>
      <c r="H9" s="47">
        <v>45149</v>
      </c>
      <c r="I9" s="11" t="s">
        <v>51</v>
      </c>
    </row>
    <row r="10" spans="1:9" x14ac:dyDescent="0.3">
      <c r="A10" s="8">
        <f>IF(B10&lt;&gt;"",ROWS($B$6:B10),"")</f>
        <v>5</v>
      </c>
      <c r="B10" s="1" t="s">
        <v>45</v>
      </c>
      <c r="C10" s="1" t="s">
        <v>46</v>
      </c>
      <c r="D10" s="1" t="s">
        <v>27</v>
      </c>
      <c r="E10" s="21">
        <v>84867.74</v>
      </c>
      <c r="F10" s="9">
        <v>17349</v>
      </c>
      <c r="G10" s="9">
        <v>12</v>
      </c>
      <c r="H10" s="47">
        <v>45093</v>
      </c>
      <c r="I10" s="11" t="s">
        <v>28</v>
      </c>
    </row>
    <row r="11" spans="1:9" x14ac:dyDescent="0.3">
      <c r="A11" s="8">
        <f>IF(B11&lt;&gt;"",ROWS($B$6:B11),"")</f>
        <v>6</v>
      </c>
      <c r="B11" s="1" t="s">
        <v>171</v>
      </c>
      <c r="C11" s="1" t="s">
        <v>172</v>
      </c>
      <c r="D11" s="1" t="s">
        <v>27</v>
      </c>
      <c r="E11" s="21">
        <v>69391.460000000006</v>
      </c>
      <c r="F11" s="9">
        <v>13771</v>
      </c>
      <c r="G11" s="9">
        <v>19</v>
      </c>
      <c r="H11" s="47">
        <v>45142</v>
      </c>
      <c r="I11" s="11" t="s">
        <v>73</v>
      </c>
    </row>
    <row r="12" spans="1:9" x14ac:dyDescent="0.3">
      <c r="A12" s="8">
        <f>IF(B12&lt;&gt;"",ROWS($B$6:B12),"")</f>
        <v>7</v>
      </c>
      <c r="B12" s="1" t="s">
        <v>97</v>
      </c>
      <c r="C12" s="1" t="s">
        <v>97</v>
      </c>
      <c r="D12" s="1" t="s">
        <v>98</v>
      </c>
      <c r="E12" s="21">
        <v>56764.12</v>
      </c>
      <c r="F12" s="9">
        <v>12219</v>
      </c>
      <c r="G12" s="9">
        <v>17</v>
      </c>
      <c r="H12" s="47">
        <v>45121</v>
      </c>
      <c r="I12" s="11" t="s">
        <v>67</v>
      </c>
    </row>
    <row r="13" spans="1:9" x14ac:dyDescent="0.3">
      <c r="A13" s="8">
        <f>IF(B13&lt;&gt;"",ROWS($B$6:B13),"")</f>
        <v>8</v>
      </c>
      <c r="B13" s="1" t="s">
        <v>104</v>
      </c>
      <c r="C13" s="1" t="s">
        <v>105</v>
      </c>
      <c r="D13" s="1" t="s">
        <v>27</v>
      </c>
      <c r="E13" s="21">
        <v>45654.61</v>
      </c>
      <c r="F13" s="9">
        <v>7020</v>
      </c>
      <c r="G13" s="9">
        <v>12</v>
      </c>
      <c r="H13" s="47">
        <v>45121</v>
      </c>
      <c r="I13" s="11" t="s">
        <v>73</v>
      </c>
    </row>
    <row r="14" spans="1:9" x14ac:dyDescent="0.3">
      <c r="A14" s="8">
        <f>IF(B14&lt;&gt;"",ROWS($B$6:B14),"")</f>
        <v>9</v>
      </c>
      <c r="B14" s="1" t="s">
        <v>138</v>
      </c>
      <c r="C14" s="1" t="s">
        <v>139</v>
      </c>
      <c r="D14" s="1" t="s">
        <v>140</v>
      </c>
      <c r="E14" s="21">
        <v>37787.870000000003</v>
      </c>
      <c r="F14" s="9">
        <v>8278</v>
      </c>
      <c r="G14" s="9">
        <v>18</v>
      </c>
      <c r="H14" s="47">
        <v>45163</v>
      </c>
      <c r="I14" s="11" t="s">
        <v>119</v>
      </c>
    </row>
    <row r="15" spans="1:9" x14ac:dyDescent="0.3">
      <c r="A15" s="8">
        <f>IF(B15&lt;&gt;"",ROWS($B$6:B15),"")</f>
        <v>10</v>
      </c>
      <c r="B15" s="1" t="s">
        <v>194</v>
      </c>
      <c r="C15" s="1" t="s">
        <v>195</v>
      </c>
      <c r="D15" s="1" t="s">
        <v>188</v>
      </c>
      <c r="E15" s="21">
        <v>36583</v>
      </c>
      <c r="F15" s="9">
        <v>6146</v>
      </c>
      <c r="G15" s="9">
        <v>14</v>
      </c>
      <c r="H15" s="47">
        <v>45163</v>
      </c>
      <c r="I15" s="11" t="s">
        <v>160</v>
      </c>
    </row>
    <row r="16" spans="1:9" x14ac:dyDescent="0.3">
      <c r="A16" s="8">
        <f>IF(B16&lt;&gt;"",ROWS($B$6:B16),"")</f>
        <v>11</v>
      </c>
      <c r="B16" s="1" t="s">
        <v>248</v>
      </c>
      <c r="C16" s="1" t="s">
        <v>249</v>
      </c>
      <c r="D16" s="1" t="s">
        <v>27</v>
      </c>
      <c r="E16" s="21">
        <v>35959.06</v>
      </c>
      <c r="F16" s="9">
        <v>6058</v>
      </c>
      <c r="G16" s="9">
        <v>15</v>
      </c>
      <c r="H16" s="47">
        <v>45156</v>
      </c>
      <c r="I16" s="11" t="s">
        <v>32</v>
      </c>
    </row>
    <row r="17" spans="1:9" x14ac:dyDescent="0.3">
      <c r="A17" s="8">
        <f>IF(B17&lt;&gt;"",ROWS($B$6:B17),"")</f>
        <v>12</v>
      </c>
      <c r="B17" s="1" t="s">
        <v>305</v>
      </c>
      <c r="C17" s="1" t="s">
        <v>306</v>
      </c>
      <c r="D17" s="1" t="s">
        <v>27</v>
      </c>
      <c r="E17" s="21">
        <v>23992.17</v>
      </c>
      <c r="F17" s="9">
        <v>3850</v>
      </c>
      <c r="G17" s="9">
        <v>13</v>
      </c>
      <c r="H17" s="47">
        <v>45156</v>
      </c>
      <c r="I17" s="11" t="s">
        <v>67</v>
      </c>
    </row>
    <row r="18" spans="1:9" x14ac:dyDescent="0.3">
      <c r="A18" s="8">
        <f>IF(B18&lt;&gt;"",ROWS($B$6:B18),"")</f>
        <v>13</v>
      </c>
      <c r="B18" s="1" t="s">
        <v>941</v>
      </c>
      <c r="C18" s="1" t="s">
        <v>941</v>
      </c>
      <c r="D18" s="1" t="s">
        <v>96</v>
      </c>
      <c r="E18" s="21">
        <v>22532.13</v>
      </c>
      <c r="F18" s="9">
        <v>3212</v>
      </c>
      <c r="G18" s="9">
        <v>7</v>
      </c>
      <c r="H18" s="47">
        <v>45114</v>
      </c>
      <c r="I18" s="11" t="s">
        <v>51</v>
      </c>
    </row>
    <row r="19" spans="1:9" x14ac:dyDescent="0.3">
      <c r="A19" s="8">
        <f>IF(B19&lt;&gt;"",ROWS($B$6:B19),"")</f>
        <v>14</v>
      </c>
      <c r="B19" s="1" t="s">
        <v>238</v>
      </c>
      <c r="C19" s="1" t="s">
        <v>239</v>
      </c>
      <c r="D19" s="1" t="s">
        <v>240</v>
      </c>
      <c r="E19" s="21">
        <v>21333.49</v>
      </c>
      <c r="F19" s="9">
        <v>3712</v>
      </c>
      <c r="G19" s="9">
        <v>8</v>
      </c>
      <c r="H19" s="47">
        <v>45156</v>
      </c>
      <c r="I19" s="11" t="s">
        <v>232</v>
      </c>
    </row>
    <row r="20" spans="1:9" x14ac:dyDescent="0.3">
      <c r="A20" s="8">
        <f>IF(B20&lt;&gt;"",ROWS($B$6:B20),"")</f>
        <v>15</v>
      </c>
      <c r="B20" s="1" t="s">
        <v>302</v>
      </c>
      <c r="C20" s="1" t="s">
        <v>303</v>
      </c>
      <c r="D20" s="1" t="s">
        <v>304</v>
      </c>
      <c r="E20" s="21">
        <v>20180.93</v>
      </c>
      <c r="F20" s="9">
        <v>3696</v>
      </c>
      <c r="G20" s="9">
        <v>13</v>
      </c>
      <c r="H20" s="47">
        <v>45163</v>
      </c>
      <c r="I20" s="11" t="s">
        <v>67</v>
      </c>
    </row>
    <row r="21" spans="1:9" x14ac:dyDescent="0.3">
      <c r="A21" s="8">
        <f>IF(B21&lt;&gt;"",ROWS($B$6:B21),"")</f>
        <v>16</v>
      </c>
      <c r="B21" s="1" t="s">
        <v>258</v>
      </c>
      <c r="C21" s="1" t="s">
        <v>259</v>
      </c>
      <c r="D21" s="1" t="s">
        <v>27</v>
      </c>
      <c r="E21" s="21">
        <v>18319.02</v>
      </c>
      <c r="F21" s="9">
        <v>2721</v>
      </c>
      <c r="G21" s="9">
        <v>12</v>
      </c>
      <c r="H21" s="47">
        <v>45135</v>
      </c>
      <c r="I21" s="11" t="s">
        <v>67</v>
      </c>
    </row>
    <row r="22" spans="1:9" x14ac:dyDescent="0.3">
      <c r="A22" s="8">
        <f>IF(B22&lt;&gt;"",ROWS($B$6:B22),"")</f>
        <v>17</v>
      </c>
      <c r="B22" s="1" t="s">
        <v>209</v>
      </c>
      <c r="C22" s="1" t="s">
        <v>210</v>
      </c>
      <c r="D22" s="1" t="s">
        <v>211</v>
      </c>
      <c r="E22" s="21">
        <v>16707</v>
      </c>
      <c r="F22" s="9">
        <v>3784</v>
      </c>
      <c r="G22" s="9">
        <v>13</v>
      </c>
      <c r="H22" s="47">
        <v>45128</v>
      </c>
      <c r="I22" s="11" t="s">
        <v>160</v>
      </c>
    </row>
    <row r="23" spans="1:9" x14ac:dyDescent="0.3">
      <c r="A23" s="8">
        <f>IF(B23&lt;&gt;"",ROWS($B$6:B23),"")</f>
        <v>18</v>
      </c>
      <c r="B23" s="1" t="s">
        <v>289</v>
      </c>
      <c r="C23" s="1" t="s">
        <v>290</v>
      </c>
      <c r="D23" s="1" t="s">
        <v>27</v>
      </c>
      <c r="E23" s="21">
        <v>14675.81</v>
      </c>
      <c r="F23" s="9">
        <v>2501</v>
      </c>
      <c r="G23" s="9">
        <v>12</v>
      </c>
      <c r="H23" s="47">
        <v>45135</v>
      </c>
      <c r="I23" s="11" t="s">
        <v>28</v>
      </c>
    </row>
    <row r="24" spans="1:9" x14ac:dyDescent="0.3">
      <c r="A24" s="8">
        <f>IF(B24&lt;&gt;"",ROWS($B$6:B24),"")</f>
        <v>19</v>
      </c>
      <c r="B24" s="1" t="s">
        <v>347</v>
      </c>
      <c r="C24" s="1" t="s">
        <v>348</v>
      </c>
      <c r="D24" s="1" t="s">
        <v>113</v>
      </c>
      <c r="E24" s="21">
        <v>14435.89</v>
      </c>
      <c r="F24" s="9">
        <v>3122</v>
      </c>
      <c r="G24" s="9">
        <v>16</v>
      </c>
      <c r="H24" s="47">
        <v>45156</v>
      </c>
      <c r="I24" s="11" t="s">
        <v>67</v>
      </c>
    </row>
    <row r="25" spans="1:9" x14ac:dyDescent="0.3">
      <c r="A25" s="8">
        <f>IF(B25&lt;&gt;"",ROWS($B$6:B25),"")</f>
        <v>20</v>
      </c>
      <c r="B25" s="1" t="s">
        <v>366</v>
      </c>
      <c r="C25" s="1" t="s">
        <v>367</v>
      </c>
      <c r="D25" s="1" t="s">
        <v>368</v>
      </c>
      <c r="E25" s="21">
        <v>12789.81</v>
      </c>
      <c r="F25" s="9">
        <v>2688</v>
      </c>
      <c r="G25" s="9">
        <v>16</v>
      </c>
      <c r="H25" s="47">
        <v>45149</v>
      </c>
      <c r="I25" s="11" t="s">
        <v>232</v>
      </c>
    </row>
    <row r="26" spans="1:9" x14ac:dyDescent="0.3">
      <c r="A26" s="8">
        <f>IF(B26&lt;&gt;"",ROWS($B$6:B26),"")</f>
        <v>21</v>
      </c>
      <c r="B26" s="1" t="s">
        <v>381</v>
      </c>
      <c r="C26" s="1" t="s">
        <v>382</v>
      </c>
      <c r="D26" s="1" t="s">
        <v>294</v>
      </c>
      <c r="E26" s="21">
        <v>12165.72</v>
      </c>
      <c r="F26" s="9">
        <v>2593</v>
      </c>
      <c r="G26" s="9">
        <v>9</v>
      </c>
      <c r="H26" s="47">
        <v>45149</v>
      </c>
      <c r="I26" s="11" t="s">
        <v>383</v>
      </c>
    </row>
    <row r="27" spans="1:9" x14ac:dyDescent="0.3">
      <c r="A27" s="8">
        <f>IF(B27&lt;&gt;"",ROWS($B$6:B27),"")</f>
        <v>22</v>
      </c>
      <c r="B27" s="1" t="s">
        <v>369</v>
      </c>
      <c r="C27" s="1" t="s">
        <v>370</v>
      </c>
      <c r="D27" s="1" t="s">
        <v>27</v>
      </c>
      <c r="E27" s="21">
        <v>11402.02</v>
      </c>
      <c r="F27" s="9">
        <v>2242</v>
      </c>
      <c r="G27" s="9">
        <v>13</v>
      </c>
      <c r="H27" s="47">
        <v>45163</v>
      </c>
      <c r="I27" s="11" t="s">
        <v>67</v>
      </c>
    </row>
    <row r="28" spans="1:9" x14ac:dyDescent="0.3">
      <c r="A28" s="8">
        <f>IF(B28&lt;&gt;"",ROWS($B$6:B28),"")</f>
        <v>23</v>
      </c>
      <c r="B28" s="1" t="s">
        <v>153</v>
      </c>
      <c r="C28" s="1" t="s">
        <v>154</v>
      </c>
      <c r="D28" s="1" t="s">
        <v>27</v>
      </c>
      <c r="E28" s="21">
        <v>7070.26</v>
      </c>
      <c r="F28" s="9">
        <v>1617</v>
      </c>
      <c r="G28" s="9">
        <v>8</v>
      </c>
      <c r="H28" s="47">
        <v>45107</v>
      </c>
      <c r="I28" s="11" t="s">
        <v>35</v>
      </c>
    </row>
    <row r="29" spans="1:9" x14ac:dyDescent="0.3">
      <c r="A29" s="8">
        <f>IF(B29&lt;&gt;"",ROWS($B$6:B29),"")</f>
        <v>24</v>
      </c>
      <c r="B29" s="1" t="s">
        <v>470</v>
      </c>
      <c r="C29" s="1" t="s">
        <v>471</v>
      </c>
      <c r="D29" s="1" t="s">
        <v>27</v>
      </c>
      <c r="E29" s="21">
        <v>6161.71</v>
      </c>
      <c r="F29" s="9">
        <v>964</v>
      </c>
      <c r="G29" s="9">
        <v>12</v>
      </c>
      <c r="H29" s="47">
        <v>45149</v>
      </c>
      <c r="I29" s="11" t="s">
        <v>232</v>
      </c>
    </row>
    <row r="30" spans="1:9" x14ac:dyDescent="0.3">
      <c r="A30" s="8">
        <f>IF(B30&lt;&gt;"",ROWS($B$6:B30),"")</f>
        <v>25</v>
      </c>
      <c r="B30" s="1" t="s">
        <v>446</v>
      </c>
      <c r="C30" s="1" t="s">
        <v>447</v>
      </c>
      <c r="D30" s="1" t="s">
        <v>113</v>
      </c>
      <c r="E30" s="21">
        <v>3853.2000000000012</v>
      </c>
      <c r="F30" s="9">
        <v>578</v>
      </c>
      <c r="G30" s="9">
        <v>5</v>
      </c>
      <c r="H30" s="47">
        <v>45156</v>
      </c>
      <c r="I30" s="11" t="s">
        <v>316</v>
      </c>
    </row>
    <row r="31" spans="1:9" x14ac:dyDescent="0.3">
      <c r="A31" s="8">
        <f>IF(B31&lt;&gt;"",ROWS($B$6:B31),"")</f>
        <v>26</v>
      </c>
      <c r="B31" s="1" t="s">
        <v>183</v>
      </c>
      <c r="C31" s="1" t="s">
        <v>184</v>
      </c>
      <c r="D31" s="1" t="s">
        <v>27</v>
      </c>
      <c r="E31" s="21">
        <v>3192.47</v>
      </c>
      <c r="F31" s="9">
        <v>423</v>
      </c>
      <c r="G31" s="9">
        <v>9</v>
      </c>
      <c r="H31" s="47" t="s">
        <v>670</v>
      </c>
      <c r="I31" s="11" t="s">
        <v>51</v>
      </c>
    </row>
    <row r="32" spans="1:9" x14ac:dyDescent="0.3">
      <c r="A32" s="8">
        <f>IF(B32&lt;&gt;"",ROWS($B$6:B32),"")</f>
        <v>27</v>
      </c>
      <c r="B32" s="1" t="s">
        <v>452</v>
      </c>
      <c r="C32" s="1" t="s">
        <v>453</v>
      </c>
      <c r="D32" s="1" t="s">
        <v>454</v>
      </c>
      <c r="E32" s="21">
        <v>2408.5</v>
      </c>
      <c r="F32" s="9">
        <v>638</v>
      </c>
      <c r="G32" s="9">
        <v>1</v>
      </c>
      <c r="H32" s="47">
        <v>44894</v>
      </c>
      <c r="I32" s="11" t="s">
        <v>455</v>
      </c>
    </row>
    <row r="33" spans="1:9" x14ac:dyDescent="0.3">
      <c r="A33" s="8">
        <f>IF(B33&lt;&gt;"",ROWS($B$6:B33),"")</f>
        <v>28</v>
      </c>
      <c r="B33" s="1" t="s">
        <v>81</v>
      </c>
      <c r="C33" s="1" t="s">
        <v>81</v>
      </c>
      <c r="D33" s="1" t="s">
        <v>37</v>
      </c>
      <c r="E33" s="21">
        <v>2317.3999999999996</v>
      </c>
      <c r="F33" s="9">
        <v>342</v>
      </c>
      <c r="G33" s="9">
        <v>2</v>
      </c>
      <c r="H33" s="47">
        <v>44988</v>
      </c>
      <c r="I33" s="11" t="s">
        <v>82</v>
      </c>
    </row>
    <row r="34" spans="1:9" x14ac:dyDescent="0.3">
      <c r="A34" s="8">
        <f>IF(B34&lt;&gt;"",ROWS($B$6:B34),"")</f>
        <v>29</v>
      </c>
      <c r="B34" s="1" t="s">
        <v>519</v>
      </c>
      <c r="C34" s="1" t="s">
        <v>520</v>
      </c>
      <c r="D34" s="1" t="s">
        <v>27</v>
      </c>
      <c r="E34" s="21">
        <v>2212.4</v>
      </c>
      <c r="F34" s="9">
        <v>891</v>
      </c>
      <c r="G34" s="9">
        <v>4</v>
      </c>
      <c r="H34" s="47">
        <v>44743</v>
      </c>
      <c r="I34" s="11" t="s">
        <v>35</v>
      </c>
    </row>
    <row r="35" spans="1:9" x14ac:dyDescent="0.3">
      <c r="A35" s="8">
        <f>IF(B35&lt;&gt;"",ROWS($B$6:B35),"")</f>
        <v>30</v>
      </c>
      <c r="B35" s="1" t="s">
        <v>515</v>
      </c>
      <c r="C35" s="1" t="s">
        <v>516</v>
      </c>
      <c r="D35" s="1" t="s">
        <v>438</v>
      </c>
      <c r="E35" s="21">
        <v>1834.1</v>
      </c>
      <c r="F35" s="9">
        <v>409</v>
      </c>
      <c r="G35" s="9">
        <v>3</v>
      </c>
      <c r="H35" s="47">
        <v>45135</v>
      </c>
      <c r="I35" s="11" t="s">
        <v>247</v>
      </c>
    </row>
    <row r="36" spans="1:9" x14ac:dyDescent="0.3">
      <c r="A36" s="8">
        <f>IF(B36&lt;&gt;"",ROWS($B$6:B36),"")</f>
        <v>31</v>
      </c>
      <c r="B36" s="1" t="s">
        <v>202</v>
      </c>
      <c r="C36" s="1" t="s">
        <v>203</v>
      </c>
      <c r="D36" s="1" t="s">
        <v>27</v>
      </c>
      <c r="E36" s="21">
        <v>1421.1</v>
      </c>
      <c r="F36" s="9">
        <v>259</v>
      </c>
      <c r="G36" s="9">
        <v>3</v>
      </c>
      <c r="H36" s="47">
        <v>45086</v>
      </c>
      <c r="I36" s="11" t="s">
        <v>35</v>
      </c>
    </row>
    <row r="37" spans="1:9" x14ac:dyDescent="0.3">
      <c r="A37" s="8">
        <f>IF(B37&lt;&gt;"",ROWS($B$6:B37),"")</f>
        <v>32</v>
      </c>
      <c r="B37" s="1" t="s">
        <v>602</v>
      </c>
      <c r="C37" s="1" t="s">
        <v>603</v>
      </c>
      <c r="D37" s="1" t="s">
        <v>113</v>
      </c>
      <c r="E37" s="21">
        <v>1359.1999999999998</v>
      </c>
      <c r="F37" s="9">
        <v>252</v>
      </c>
      <c r="G37" s="9">
        <v>9</v>
      </c>
      <c r="H37" s="47">
        <v>45156</v>
      </c>
      <c r="I37" s="11" t="s">
        <v>101</v>
      </c>
    </row>
    <row r="38" spans="1:9" x14ac:dyDescent="0.3">
      <c r="A38" s="8">
        <f>IF(B38&lt;&gt;"",ROWS($B$6:B38),"")</f>
        <v>33</v>
      </c>
      <c r="B38" s="1" t="s">
        <v>116</v>
      </c>
      <c r="C38" s="1" t="s">
        <v>117</v>
      </c>
      <c r="D38" s="1" t="s">
        <v>118</v>
      </c>
      <c r="E38" s="21">
        <v>1318.5</v>
      </c>
      <c r="F38" s="9">
        <v>499</v>
      </c>
      <c r="G38" s="9">
        <v>3</v>
      </c>
      <c r="H38" s="47">
        <v>44925</v>
      </c>
      <c r="I38" s="11" t="s">
        <v>119</v>
      </c>
    </row>
    <row r="39" spans="1:9" x14ac:dyDescent="0.3">
      <c r="A39" s="8">
        <f>IF(B39&lt;&gt;"",ROWS($B$6:B39),"")</f>
        <v>34</v>
      </c>
      <c r="B39" s="1" t="s">
        <v>601</v>
      </c>
      <c r="C39" s="1" t="s">
        <v>601</v>
      </c>
      <c r="D39" s="1" t="s">
        <v>37</v>
      </c>
      <c r="E39" s="21">
        <v>1233.07</v>
      </c>
      <c r="F39" s="9">
        <v>221</v>
      </c>
      <c r="G39" s="9">
        <v>14</v>
      </c>
      <c r="H39" s="47">
        <v>45163</v>
      </c>
      <c r="I39" s="11" t="s">
        <v>296</v>
      </c>
    </row>
    <row r="40" spans="1:9" x14ac:dyDescent="0.3">
      <c r="A40" s="8">
        <f>IF(B40&lt;&gt;"",ROWS($B$6:B40),"")</f>
        <v>35</v>
      </c>
      <c r="B40" s="1" t="s">
        <v>146</v>
      </c>
      <c r="C40" s="1" t="s">
        <v>147</v>
      </c>
      <c r="D40" s="1" t="s">
        <v>27</v>
      </c>
      <c r="E40" s="21">
        <v>1186.3499999999999</v>
      </c>
      <c r="F40" s="9">
        <v>205</v>
      </c>
      <c r="G40" s="9">
        <v>3</v>
      </c>
      <c r="H40" s="47">
        <v>45107</v>
      </c>
      <c r="I40" s="11" t="s">
        <v>28</v>
      </c>
    </row>
    <row r="41" spans="1:9" x14ac:dyDescent="0.3">
      <c r="A41" s="8">
        <f>IF(B41&lt;&gt;"",ROWS($B$6:B41),"")</f>
        <v>36</v>
      </c>
      <c r="B41" s="1" t="s">
        <v>39</v>
      </c>
      <c r="C41" s="1" t="s">
        <v>40</v>
      </c>
      <c r="D41" s="1" t="s">
        <v>41</v>
      </c>
      <c r="E41" s="21">
        <v>1086.5</v>
      </c>
      <c r="F41" s="9">
        <v>439</v>
      </c>
      <c r="G41" s="9">
        <v>4</v>
      </c>
      <c r="H41" s="47">
        <v>44916</v>
      </c>
      <c r="I41" s="11" t="s">
        <v>35</v>
      </c>
    </row>
    <row r="42" spans="1:9" x14ac:dyDescent="0.3">
      <c r="A42" s="8">
        <f>IF(B42&lt;&gt;"",ROWS($B$6:B42),"")</f>
        <v>37</v>
      </c>
      <c r="B42" s="1" t="s">
        <v>713</v>
      </c>
      <c r="C42" s="1" t="s">
        <v>714</v>
      </c>
      <c r="D42" s="1" t="s">
        <v>715</v>
      </c>
      <c r="E42" s="21">
        <v>1062.4000000000001</v>
      </c>
      <c r="F42" s="9">
        <v>434</v>
      </c>
      <c r="G42" s="9">
        <v>4</v>
      </c>
      <c r="H42" s="47">
        <v>44652</v>
      </c>
      <c r="I42" s="11" t="s">
        <v>73</v>
      </c>
    </row>
    <row r="43" spans="1:9" x14ac:dyDescent="0.3">
      <c r="A43" s="8">
        <f>IF(B43&lt;&gt;"",ROWS($B$6:B43),"")</f>
        <v>38</v>
      </c>
      <c r="B43" s="1" t="s">
        <v>411</v>
      </c>
      <c r="C43" s="1" t="s">
        <v>412</v>
      </c>
      <c r="D43" s="1" t="s">
        <v>27</v>
      </c>
      <c r="E43" s="21">
        <v>1047.5</v>
      </c>
      <c r="F43" s="9">
        <v>417</v>
      </c>
      <c r="G43" s="9">
        <v>4</v>
      </c>
      <c r="H43" s="47">
        <v>44890</v>
      </c>
      <c r="I43" s="11" t="s">
        <v>28</v>
      </c>
    </row>
    <row r="44" spans="1:9" x14ac:dyDescent="0.3">
      <c r="A44" s="8">
        <f>IF(B44&lt;&gt;"",ROWS($B$6:B44),"")</f>
        <v>39</v>
      </c>
      <c r="B44" s="1" t="s">
        <v>179</v>
      </c>
      <c r="C44" s="1" t="s">
        <v>180</v>
      </c>
      <c r="D44" s="1" t="s">
        <v>64</v>
      </c>
      <c r="E44" s="21">
        <v>1012.5</v>
      </c>
      <c r="F44" s="9">
        <v>405</v>
      </c>
      <c r="G44" s="9">
        <v>2</v>
      </c>
      <c r="H44" s="47">
        <v>44981</v>
      </c>
      <c r="I44" s="11" t="s">
        <v>119</v>
      </c>
    </row>
    <row r="45" spans="1:9" x14ac:dyDescent="0.3">
      <c r="A45" s="8">
        <f>IF(B45&lt;&gt;"",ROWS($B$6:B45),"")</f>
        <v>40</v>
      </c>
      <c r="B45" s="1" t="s">
        <v>407</v>
      </c>
      <c r="C45" s="1" t="s">
        <v>408</v>
      </c>
      <c r="D45" s="1" t="s">
        <v>27</v>
      </c>
      <c r="E45" s="21">
        <v>1010.1</v>
      </c>
      <c r="F45" s="9">
        <v>146</v>
      </c>
      <c r="G45" s="9">
        <v>3</v>
      </c>
      <c r="H45" s="47">
        <v>45079</v>
      </c>
      <c r="I45" s="11" t="s">
        <v>119</v>
      </c>
    </row>
    <row r="46" spans="1:9" x14ac:dyDescent="0.3">
      <c r="A46" s="8">
        <f>IF(B46&lt;&gt;"",ROWS($B$6:B46),"")</f>
        <v>41</v>
      </c>
      <c r="B46" s="1" t="s">
        <v>938</v>
      </c>
      <c r="C46" s="1" t="s">
        <v>939</v>
      </c>
      <c r="D46" s="1" t="s">
        <v>27</v>
      </c>
      <c r="E46" s="21">
        <v>961.34</v>
      </c>
      <c r="F46" s="9">
        <v>181</v>
      </c>
      <c r="G46" s="9">
        <v>2</v>
      </c>
      <c r="H46" s="47">
        <v>45079</v>
      </c>
      <c r="I46" s="11" t="s">
        <v>51</v>
      </c>
    </row>
    <row r="47" spans="1:9" x14ac:dyDescent="0.3">
      <c r="A47" s="8">
        <f>IF(B47&lt;&gt;"",ROWS($B$6:B47),"")</f>
        <v>42</v>
      </c>
      <c r="B47" s="1" t="s">
        <v>169</v>
      </c>
      <c r="C47" s="1" t="s">
        <v>170</v>
      </c>
      <c r="D47" s="1" t="s">
        <v>72</v>
      </c>
      <c r="E47" s="21">
        <v>804.21</v>
      </c>
      <c r="F47" s="9">
        <v>135</v>
      </c>
      <c r="G47" s="9">
        <v>1</v>
      </c>
      <c r="H47" s="47">
        <v>45079</v>
      </c>
      <c r="I47" s="11" t="s">
        <v>28</v>
      </c>
    </row>
    <row r="48" spans="1:9" x14ac:dyDescent="0.3">
      <c r="A48" s="8">
        <f>IF(B48&lt;&gt;"",ROWS($B$6:B48),"")</f>
        <v>43</v>
      </c>
      <c r="B48" s="1" t="s">
        <v>378</v>
      </c>
      <c r="C48" s="1" t="s">
        <v>379</v>
      </c>
      <c r="D48" s="1" t="s">
        <v>380</v>
      </c>
      <c r="E48" s="21">
        <v>696</v>
      </c>
      <c r="F48" s="9">
        <v>102</v>
      </c>
      <c r="G48" s="9">
        <v>1</v>
      </c>
      <c r="H48" s="47">
        <v>45012</v>
      </c>
      <c r="I48" s="11" t="s">
        <v>101</v>
      </c>
    </row>
    <row r="49" spans="1:9" x14ac:dyDescent="0.3">
      <c r="A49" s="8">
        <f>IF(B49&lt;&gt;"",ROWS($B$6:B49),"")</f>
        <v>44</v>
      </c>
      <c r="B49" s="1" t="s">
        <v>791</v>
      </c>
      <c r="C49" s="1" t="s">
        <v>792</v>
      </c>
      <c r="D49" s="1" t="s">
        <v>64</v>
      </c>
      <c r="E49" s="21">
        <v>583</v>
      </c>
      <c r="F49" s="9">
        <v>86</v>
      </c>
      <c r="G49" s="9">
        <v>1</v>
      </c>
      <c r="H49" s="47">
        <v>44655</v>
      </c>
      <c r="I49" s="11" t="s">
        <v>101</v>
      </c>
    </row>
    <row r="50" spans="1:9" x14ac:dyDescent="0.3">
      <c r="A50" s="8">
        <f>IF(B50&lt;&gt;"",ROWS($B$6:B50),"")</f>
        <v>45</v>
      </c>
      <c r="B50" s="1" t="s">
        <v>613</v>
      </c>
      <c r="C50" s="1" t="s">
        <v>614</v>
      </c>
      <c r="D50" s="1" t="s">
        <v>615</v>
      </c>
      <c r="E50" s="21">
        <v>525</v>
      </c>
      <c r="F50" s="9">
        <v>220</v>
      </c>
      <c r="G50" s="9">
        <v>2</v>
      </c>
      <c r="H50" s="47">
        <v>44603</v>
      </c>
      <c r="I50" s="11" t="s">
        <v>67</v>
      </c>
    </row>
    <row r="51" spans="1:9" x14ac:dyDescent="0.3">
      <c r="A51" s="8">
        <f>IF(B51&lt;&gt;"",ROWS($B$6:B51),"")</f>
        <v>46</v>
      </c>
      <c r="B51" s="1" t="s">
        <v>623</v>
      </c>
      <c r="C51" s="1" t="s">
        <v>624</v>
      </c>
      <c r="D51" s="1" t="s">
        <v>27</v>
      </c>
      <c r="E51" s="21">
        <v>430.5</v>
      </c>
      <c r="F51" s="9">
        <v>183</v>
      </c>
      <c r="G51" s="9">
        <v>2</v>
      </c>
      <c r="H51" s="47">
        <v>44638</v>
      </c>
      <c r="I51" s="11" t="s">
        <v>35</v>
      </c>
    </row>
    <row r="52" spans="1:9" x14ac:dyDescent="0.3">
      <c r="A52" s="8">
        <f>IF(B52&lt;&gt;"",ROWS($B$6:B52),"")</f>
        <v>47</v>
      </c>
      <c r="B52" s="1" t="s">
        <v>226</v>
      </c>
      <c r="C52" s="1" t="s">
        <v>227</v>
      </c>
      <c r="D52" s="1" t="s">
        <v>113</v>
      </c>
      <c r="E52" s="21">
        <v>377</v>
      </c>
      <c r="F52" s="9">
        <v>75</v>
      </c>
      <c r="G52" s="9">
        <v>2</v>
      </c>
      <c r="H52" s="47">
        <v>45045</v>
      </c>
      <c r="I52" s="11" t="s">
        <v>119</v>
      </c>
    </row>
    <row r="53" spans="1:9" x14ac:dyDescent="0.3">
      <c r="A53" s="8">
        <f>IF(B53&lt;&gt;"",ROWS($B$6:B53),"")</f>
        <v>48</v>
      </c>
      <c r="B53" s="1" t="s">
        <v>797</v>
      </c>
      <c r="C53" s="1" t="s">
        <v>798</v>
      </c>
      <c r="D53" s="1" t="s">
        <v>799</v>
      </c>
      <c r="E53" s="21">
        <v>351</v>
      </c>
      <c r="F53" s="9">
        <v>52</v>
      </c>
      <c r="G53" s="9">
        <v>1</v>
      </c>
      <c r="H53" s="47">
        <v>44655</v>
      </c>
      <c r="I53" s="11" t="s">
        <v>101</v>
      </c>
    </row>
    <row r="54" spans="1:9" x14ac:dyDescent="0.3">
      <c r="A54" s="8">
        <f>IF(B54&lt;&gt;"",ROWS($B$6:B54),"")</f>
        <v>49</v>
      </c>
      <c r="B54" s="1" t="s">
        <v>547</v>
      </c>
      <c r="C54" s="1" t="s">
        <v>548</v>
      </c>
      <c r="D54" s="1" t="s">
        <v>27</v>
      </c>
      <c r="E54" s="21">
        <v>343</v>
      </c>
      <c r="F54" s="9">
        <v>140</v>
      </c>
      <c r="G54" s="9">
        <v>2</v>
      </c>
      <c r="H54" s="47">
        <v>44869</v>
      </c>
      <c r="I54" s="11" t="s">
        <v>51</v>
      </c>
    </row>
    <row r="55" spans="1:9" x14ac:dyDescent="0.3">
      <c r="A55" s="8">
        <f>IF(B55&lt;&gt;"",ROWS($B$6:B55),"")</f>
        <v>50</v>
      </c>
      <c r="B55" s="1" t="s">
        <v>391</v>
      </c>
      <c r="C55" s="1" t="s">
        <v>392</v>
      </c>
      <c r="D55" s="1" t="s">
        <v>27</v>
      </c>
      <c r="E55" s="21">
        <v>318</v>
      </c>
      <c r="F55" s="9">
        <v>61</v>
      </c>
      <c r="G55" s="9">
        <v>2</v>
      </c>
      <c r="H55" s="47">
        <v>45044</v>
      </c>
      <c r="I55" s="11" t="s">
        <v>119</v>
      </c>
    </row>
    <row r="56" spans="1:9" x14ac:dyDescent="0.3">
      <c r="A56" s="8">
        <f>IF(B56&lt;&gt;"",ROWS($B$6:B56),"")</f>
        <v>51</v>
      </c>
      <c r="B56" s="1" t="s">
        <v>219</v>
      </c>
      <c r="C56" s="1" t="s">
        <v>220</v>
      </c>
      <c r="D56" s="1" t="s">
        <v>221</v>
      </c>
      <c r="E56" s="21">
        <v>312.10000000000002</v>
      </c>
      <c r="F56" s="9">
        <v>58</v>
      </c>
      <c r="G56" s="9">
        <v>3</v>
      </c>
      <c r="H56" s="47">
        <v>45012</v>
      </c>
      <c r="I56" s="11" t="s">
        <v>101</v>
      </c>
    </row>
    <row r="57" spans="1:9" x14ac:dyDescent="0.3">
      <c r="A57" s="8">
        <f>IF(B57&lt;&gt;"",ROWS($B$6:B57),"")</f>
        <v>52</v>
      </c>
      <c r="B57" s="1" t="s">
        <v>858</v>
      </c>
      <c r="C57" s="1" t="s">
        <v>859</v>
      </c>
      <c r="D57" s="1" t="s">
        <v>31</v>
      </c>
      <c r="E57" s="21">
        <v>248</v>
      </c>
      <c r="F57" s="9">
        <v>40</v>
      </c>
      <c r="G57" s="9">
        <v>1</v>
      </c>
      <c r="H57" s="47">
        <v>45154</v>
      </c>
      <c r="I57" s="11" t="s">
        <v>101</v>
      </c>
    </row>
    <row r="58" spans="1:9" x14ac:dyDescent="0.3">
      <c r="A58" s="8">
        <f>IF(B58&lt;&gt;"",ROWS($B$6:B58),"")</f>
        <v>53</v>
      </c>
      <c r="B58" s="1" t="s">
        <v>76</v>
      </c>
      <c r="C58" s="1" t="s">
        <v>76</v>
      </c>
      <c r="D58" s="1" t="s">
        <v>37</v>
      </c>
      <c r="E58" s="21">
        <v>219</v>
      </c>
      <c r="F58" s="9">
        <v>43</v>
      </c>
      <c r="G58" s="9">
        <v>1</v>
      </c>
      <c r="H58" s="47">
        <v>44974</v>
      </c>
      <c r="I58" s="11" t="s">
        <v>67</v>
      </c>
    </row>
    <row r="59" spans="1:9" x14ac:dyDescent="0.3">
      <c r="A59" s="8">
        <f>IF(B59&lt;&gt;"",ROWS($B$6:B59),"")</f>
        <v>54</v>
      </c>
      <c r="B59" s="1" t="s">
        <v>364</v>
      </c>
      <c r="C59" s="1" t="s">
        <v>365</v>
      </c>
      <c r="D59" s="1" t="s">
        <v>27</v>
      </c>
      <c r="E59" s="21">
        <v>178.1</v>
      </c>
      <c r="F59" s="9">
        <v>29</v>
      </c>
      <c r="G59" s="9">
        <v>1</v>
      </c>
      <c r="H59" s="47">
        <v>44678</v>
      </c>
      <c r="I59" s="11" t="s">
        <v>119</v>
      </c>
    </row>
    <row r="60" spans="1:9" x14ac:dyDescent="0.3">
      <c r="A60" s="8">
        <f>IF(B60&lt;&gt;"",ROWS($B$6:B60),"")</f>
        <v>55</v>
      </c>
      <c r="B60" s="1" t="s">
        <v>418</v>
      </c>
      <c r="C60" s="1" t="s">
        <v>419</v>
      </c>
      <c r="D60" s="1" t="s">
        <v>420</v>
      </c>
      <c r="E60" s="21">
        <v>167</v>
      </c>
      <c r="F60" s="9">
        <v>31</v>
      </c>
      <c r="G60" s="9">
        <v>1</v>
      </c>
      <c r="H60" s="47">
        <v>45065</v>
      </c>
      <c r="I60" s="11" t="s">
        <v>232</v>
      </c>
    </row>
    <row r="61" spans="1:9" x14ac:dyDescent="0.3">
      <c r="A61" s="8">
        <f>IF(B61&lt;&gt;"",ROWS($B$6:B61),"")</f>
        <v>56</v>
      </c>
      <c r="B61" s="1" t="s">
        <v>255</v>
      </c>
      <c r="C61" s="1" t="s">
        <v>256</v>
      </c>
      <c r="D61" s="1" t="s">
        <v>257</v>
      </c>
      <c r="E61" s="21">
        <v>162</v>
      </c>
      <c r="F61" s="9">
        <v>32</v>
      </c>
      <c r="G61" s="9">
        <v>1</v>
      </c>
      <c r="H61" s="47">
        <v>44960</v>
      </c>
      <c r="I61" s="11" t="s">
        <v>28</v>
      </c>
    </row>
    <row r="62" spans="1:9" x14ac:dyDescent="0.3">
      <c r="A62" s="8">
        <f>IF(B62&lt;&gt;"",ROWS($B$6:B62),"")</f>
        <v>57</v>
      </c>
      <c r="B62" s="1" t="s">
        <v>824</v>
      </c>
      <c r="C62" s="1" t="s">
        <v>825</v>
      </c>
      <c r="D62" s="1" t="s">
        <v>113</v>
      </c>
      <c r="E62" s="21">
        <v>135</v>
      </c>
      <c r="F62" s="9">
        <v>21</v>
      </c>
      <c r="G62" s="9">
        <v>1</v>
      </c>
      <c r="H62" s="47">
        <v>44316</v>
      </c>
      <c r="I62" s="11" t="s">
        <v>101</v>
      </c>
    </row>
    <row r="63" spans="1:9" x14ac:dyDescent="0.3">
      <c r="A63" s="8">
        <f>IF(B63&lt;&gt;"",ROWS($B$6:B63),"")</f>
        <v>58</v>
      </c>
      <c r="B63" s="1" t="s">
        <v>389</v>
      </c>
      <c r="C63" s="1" t="s">
        <v>390</v>
      </c>
      <c r="D63" s="1" t="s">
        <v>31</v>
      </c>
      <c r="E63" s="21">
        <v>122</v>
      </c>
      <c r="F63" s="9">
        <v>18</v>
      </c>
      <c r="G63" s="9">
        <v>1</v>
      </c>
      <c r="H63" s="47">
        <v>45012</v>
      </c>
      <c r="I63" s="11" t="s">
        <v>101</v>
      </c>
    </row>
    <row r="64" spans="1:9" x14ac:dyDescent="0.3">
      <c r="A64" s="8">
        <f>IF(B64&lt;&gt;"",ROWS($B$6:B64),"")</f>
        <v>59</v>
      </c>
      <c r="B64" s="1" t="s">
        <v>283</v>
      </c>
      <c r="C64" s="1" t="s">
        <v>284</v>
      </c>
      <c r="D64" s="1" t="s">
        <v>285</v>
      </c>
      <c r="E64" s="21">
        <v>116.5</v>
      </c>
      <c r="F64" s="9">
        <v>16</v>
      </c>
      <c r="G64" s="9">
        <v>2</v>
      </c>
      <c r="H64" s="47">
        <v>45012</v>
      </c>
      <c r="I64" s="11" t="s">
        <v>101</v>
      </c>
    </row>
    <row r="65" spans="1:9" x14ac:dyDescent="0.3">
      <c r="A65" s="8">
        <f>IF(B65&lt;&gt;"",ROWS($B$6:B65),"")</f>
        <v>60</v>
      </c>
      <c r="B65" s="1" t="s">
        <v>776</v>
      </c>
      <c r="C65" s="1" t="s">
        <v>777</v>
      </c>
      <c r="D65" s="1" t="s">
        <v>27</v>
      </c>
      <c r="E65" s="21">
        <v>115</v>
      </c>
      <c r="F65" s="9">
        <v>46</v>
      </c>
      <c r="G65" s="9">
        <v>2</v>
      </c>
      <c r="H65" s="47">
        <v>44552</v>
      </c>
      <c r="I65" s="11" t="s">
        <v>35</v>
      </c>
    </row>
    <row r="66" spans="1:9" x14ac:dyDescent="0.3">
      <c r="A66" s="8">
        <f>IF(B66&lt;&gt;"",ROWS($B$6:B66),"")</f>
        <v>61</v>
      </c>
      <c r="B66" s="1" t="s">
        <v>944</v>
      </c>
      <c r="C66" s="1" t="s">
        <v>782</v>
      </c>
      <c r="D66" s="1" t="s">
        <v>783</v>
      </c>
      <c r="E66" s="21">
        <v>111.4</v>
      </c>
      <c r="F66" s="9">
        <v>22</v>
      </c>
      <c r="G66" s="9">
        <v>2</v>
      </c>
      <c r="H66" s="47">
        <v>44897</v>
      </c>
      <c r="I66" s="11" t="s">
        <v>465</v>
      </c>
    </row>
    <row r="67" spans="1:9" x14ac:dyDescent="0.3">
      <c r="A67" s="8">
        <f>IF(B67&lt;&gt;"",ROWS($B$6:B67),"")</f>
        <v>62</v>
      </c>
      <c r="B67" s="1" t="s">
        <v>945</v>
      </c>
      <c r="C67" s="1" t="s">
        <v>528</v>
      </c>
      <c r="D67" s="1" t="s">
        <v>529</v>
      </c>
      <c r="E67" s="21">
        <v>102</v>
      </c>
      <c r="F67" s="9">
        <v>20</v>
      </c>
      <c r="G67" s="9">
        <v>1</v>
      </c>
      <c r="H67" s="47">
        <v>44932</v>
      </c>
      <c r="I67" s="11" t="s">
        <v>465</v>
      </c>
    </row>
    <row r="68" spans="1:9" x14ac:dyDescent="0.3">
      <c r="A68" s="8">
        <f>IF(B68&lt;&gt;"",ROWS($B$6:B68),"")</f>
        <v>63</v>
      </c>
      <c r="B68" s="1" t="s">
        <v>816</v>
      </c>
      <c r="C68" s="1" t="s">
        <v>817</v>
      </c>
      <c r="D68" s="1" t="s">
        <v>818</v>
      </c>
      <c r="E68" s="21">
        <v>79</v>
      </c>
      <c r="F68" s="9">
        <v>16</v>
      </c>
      <c r="G68" s="9">
        <v>1</v>
      </c>
      <c r="H68" s="47">
        <v>45012</v>
      </c>
      <c r="I68" s="11" t="s">
        <v>101</v>
      </c>
    </row>
    <row r="69" spans="1:9" x14ac:dyDescent="0.3">
      <c r="A69" s="8">
        <f>IF(B69&lt;&gt;"",ROWS($B$6:B69),"")</f>
        <v>64</v>
      </c>
      <c r="B69" s="1" t="s">
        <v>659</v>
      </c>
      <c r="C69" s="1" t="s">
        <v>660</v>
      </c>
      <c r="D69" s="1" t="s">
        <v>113</v>
      </c>
      <c r="E69" s="21">
        <v>74</v>
      </c>
      <c r="F69" s="9">
        <v>19</v>
      </c>
      <c r="G69" s="9">
        <v>1</v>
      </c>
      <c r="H69" s="47">
        <v>45106</v>
      </c>
      <c r="I69" s="11" t="s">
        <v>316</v>
      </c>
    </row>
    <row r="70" spans="1:9" x14ac:dyDescent="0.3">
      <c r="A70" s="8">
        <f>IF(B70&lt;&gt;"",ROWS($B$6:B70),"")</f>
        <v>65</v>
      </c>
      <c r="B70" s="1" t="s">
        <v>606</v>
      </c>
      <c r="C70" s="1" t="s">
        <v>606</v>
      </c>
      <c r="D70" s="1" t="s">
        <v>113</v>
      </c>
      <c r="E70" s="21">
        <v>48</v>
      </c>
      <c r="F70" s="9">
        <v>9</v>
      </c>
      <c r="G70" s="9">
        <v>1</v>
      </c>
      <c r="H70" s="47">
        <v>44974</v>
      </c>
      <c r="I70" s="11" t="s">
        <v>465</v>
      </c>
    </row>
    <row r="71" spans="1:9" x14ac:dyDescent="0.3">
      <c r="A71" s="8">
        <f>IF(B71&lt;&gt;"",ROWS($B$6:B71),"")</f>
        <v>66</v>
      </c>
      <c r="B71" s="1" t="s">
        <v>281</v>
      </c>
      <c r="C71" s="1" t="s">
        <v>282</v>
      </c>
      <c r="D71" s="1" t="s">
        <v>27</v>
      </c>
      <c r="E71" s="21">
        <v>47.96</v>
      </c>
      <c r="F71" s="9">
        <v>8</v>
      </c>
      <c r="G71" s="9">
        <v>1</v>
      </c>
      <c r="H71" s="47">
        <v>44953</v>
      </c>
      <c r="I71" s="11" t="s">
        <v>67</v>
      </c>
    </row>
    <row r="72" spans="1:9" x14ac:dyDescent="0.3">
      <c r="A72" s="8">
        <f>IF(B72&lt;&gt;"",ROWS($B$6:B72),"")</f>
        <v>67</v>
      </c>
      <c r="B72" s="1" t="s">
        <v>678</v>
      </c>
      <c r="C72" s="1" t="s">
        <v>679</v>
      </c>
      <c r="D72" s="1" t="s">
        <v>680</v>
      </c>
      <c r="E72" s="21">
        <v>30</v>
      </c>
      <c r="F72" s="9">
        <v>7</v>
      </c>
      <c r="G72" s="9">
        <v>1</v>
      </c>
      <c r="H72" s="47">
        <v>44896</v>
      </c>
      <c r="I72" s="11" t="s">
        <v>465</v>
      </c>
    </row>
    <row r="73" spans="1:9" x14ac:dyDescent="0.3">
      <c r="A73" s="8">
        <f>IF(B73&lt;&gt;"",ROWS($B$6:B73),"")</f>
        <v>68</v>
      </c>
      <c r="B73" s="1" t="s">
        <v>339</v>
      </c>
      <c r="C73" s="1" t="s">
        <v>340</v>
      </c>
      <c r="D73" s="1" t="s">
        <v>140</v>
      </c>
      <c r="E73" s="21">
        <v>15.26</v>
      </c>
      <c r="F73" s="9">
        <v>2</v>
      </c>
      <c r="G73" s="9">
        <v>1</v>
      </c>
      <c r="H73" s="47">
        <v>44974</v>
      </c>
      <c r="I73" s="11" t="s">
        <v>67</v>
      </c>
    </row>
    <row r="74" spans="1:9" x14ac:dyDescent="0.3">
      <c r="E74" s="19">
        <f>SUBTOTAL(109,Table3_Rugpjūtis[Pajamos])</f>
        <v>1893036.0000000002</v>
      </c>
      <c r="F74" s="12">
        <f>SUBTOTAL(109,Table3_Rugpjūtis[Žiūrovų skaičius])</f>
        <v>310592</v>
      </c>
    </row>
  </sheetData>
  <pageMargins left="0.75" right="0.75" top="1" bottom="1" header="0.5" footer="0.5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74"/>
  <sheetViews>
    <sheetView topLeftCell="A28" workbookViewId="0">
      <selection activeCell="H44" sqref="H44"/>
    </sheetView>
  </sheetViews>
  <sheetFormatPr defaultRowHeight="14.4" x14ac:dyDescent="0.3"/>
  <cols>
    <col min="1" max="1" width="8.33203125" customWidth="1"/>
    <col min="2" max="3" width="45" customWidth="1"/>
    <col min="4" max="4" width="18" customWidth="1"/>
    <col min="5" max="5" width="18" style="19" customWidth="1"/>
    <col min="6" max="7" width="18" customWidth="1"/>
    <col min="8" max="8" width="18" style="45" customWidth="1"/>
    <col min="9" max="9" width="45" customWidth="1"/>
  </cols>
  <sheetData>
    <row r="1" spans="1:9" x14ac:dyDescent="0.3">
      <c r="A1" s="13">
        <f>'2023'!A1</f>
        <v>2023</v>
      </c>
    </row>
    <row r="2" spans="1:9" x14ac:dyDescent="0.3">
      <c r="A2" s="16" t="str">
        <f>'2023'!A2</f>
        <v>Lietuvos kino teatruose rodytų filmų TOP</v>
      </c>
    </row>
    <row r="3" spans="1:9" x14ac:dyDescent="0.3">
      <c r="A3" s="16" t="s">
        <v>20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20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90</v>
      </c>
      <c r="C6" s="1" t="s">
        <v>91</v>
      </c>
      <c r="D6" s="1" t="s">
        <v>27</v>
      </c>
      <c r="E6" s="21">
        <v>201780.25</v>
      </c>
      <c r="F6" s="9">
        <v>27277</v>
      </c>
      <c r="G6" s="9">
        <v>15</v>
      </c>
      <c r="H6" s="47">
        <v>45177</v>
      </c>
      <c r="I6" s="11" t="s">
        <v>32</v>
      </c>
    </row>
    <row r="7" spans="1:9" x14ac:dyDescent="0.3">
      <c r="A7" s="8">
        <f>IF(B7&lt;&gt;"",ROWS($B$6:B7),"")</f>
        <v>2</v>
      </c>
      <c r="B7" s="1" t="s">
        <v>111</v>
      </c>
      <c r="C7" s="1" t="s">
        <v>112</v>
      </c>
      <c r="D7" s="1" t="s">
        <v>113</v>
      </c>
      <c r="E7" s="21">
        <v>89527.66</v>
      </c>
      <c r="F7" s="9">
        <v>17381</v>
      </c>
      <c r="G7" s="9">
        <v>18</v>
      </c>
      <c r="H7" s="47">
        <v>45184</v>
      </c>
      <c r="I7" s="11" t="s">
        <v>67</v>
      </c>
    </row>
    <row r="8" spans="1:9" x14ac:dyDescent="0.3">
      <c r="A8" s="8">
        <f>IF(B8&lt;&gt;"",ROWS($B$6:B8),"")</f>
        <v>3</v>
      </c>
      <c r="B8" s="1" t="s">
        <v>33</v>
      </c>
      <c r="C8" s="1" t="s">
        <v>34</v>
      </c>
      <c r="D8" s="1" t="s">
        <v>31</v>
      </c>
      <c r="E8" s="21">
        <v>88216</v>
      </c>
      <c r="F8" s="9">
        <v>12903</v>
      </c>
      <c r="G8" s="9">
        <v>15</v>
      </c>
      <c r="H8" s="47">
        <v>45128</v>
      </c>
      <c r="I8" s="11" t="s">
        <v>35</v>
      </c>
    </row>
    <row r="9" spans="1:9" x14ac:dyDescent="0.3">
      <c r="A9" s="8">
        <f>IF(B9&lt;&gt;"",ROWS($B$6:B9),"")</f>
        <v>4</v>
      </c>
      <c r="B9" s="1" t="s">
        <v>99</v>
      </c>
      <c r="C9" s="1" t="s">
        <v>99</v>
      </c>
      <c r="D9" s="1" t="s">
        <v>100</v>
      </c>
      <c r="E9" s="21">
        <v>81987.05</v>
      </c>
      <c r="F9" s="9">
        <v>12515</v>
      </c>
      <c r="G9" s="9">
        <v>28</v>
      </c>
      <c r="H9" s="47">
        <v>45191</v>
      </c>
      <c r="I9" s="11" t="s">
        <v>101</v>
      </c>
    </row>
    <row r="10" spans="1:9" x14ac:dyDescent="0.3">
      <c r="A10" s="8">
        <f>IF(B10&lt;&gt;"",ROWS($B$6:B10),"")</f>
        <v>5</v>
      </c>
      <c r="B10" s="1" t="s">
        <v>159</v>
      </c>
      <c r="C10" s="1" t="s">
        <v>159</v>
      </c>
      <c r="D10" s="1" t="s">
        <v>27</v>
      </c>
      <c r="E10" s="21">
        <v>81761</v>
      </c>
      <c r="F10" s="9">
        <v>11995</v>
      </c>
      <c r="G10" s="9">
        <v>14</v>
      </c>
      <c r="H10" s="47">
        <v>45184</v>
      </c>
      <c r="I10" s="11" t="s">
        <v>160</v>
      </c>
    </row>
    <row r="11" spans="1:9" x14ac:dyDescent="0.3">
      <c r="A11" s="8">
        <f>IF(B11&lt;&gt;"",ROWS($B$6:B11),"")</f>
        <v>6</v>
      </c>
      <c r="B11" s="1" t="s">
        <v>138</v>
      </c>
      <c r="C11" s="1" t="s">
        <v>139</v>
      </c>
      <c r="D11" s="1" t="s">
        <v>140</v>
      </c>
      <c r="E11" s="21">
        <v>73230.210000000006</v>
      </c>
      <c r="F11" s="9">
        <v>14160</v>
      </c>
      <c r="G11" s="9">
        <v>18</v>
      </c>
      <c r="H11" s="47">
        <v>45163</v>
      </c>
      <c r="I11" s="11" t="s">
        <v>119</v>
      </c>
    </row>
    <row r="12" spans="1:9" x14ac:dyDescent="0.3">
      <c r="A12" s="8">
        <f>IF(B12&lt;&gt;"",ROWS($B$6:B12),"")</f>
        <v>7</v>
      </c>
      <c r="B12" s="1" t="s">
        <v>183</v>
      </c>
      <c r="C12" s="1" t="s">
        <v>184</v>
      </c>
      <c r="D12" s="1" t="s">
        <v>27</v>
      </c>
      <c r="E12" s="21">
        <v>67506.080000000002</v>
      </c>
      <c r="F12" s="9">
        <v>9662</v>
      </c>
      <c r="G12" s="9">
        <v>15</v>
      </c>
      <c r="H12" s="47">
        <v>45170</v>
      </c>
      <c r="I12" s="11" t="s">
        <v>51</v>
      </c>
    </row>
    <row r="13" spans="1:9" x14ac:dyDescent="0.3">
      <c r="A13" s="8">
        <f>IF(B13&lt;&gt;"",ROWS($B$6:B13),"")</f>
        <v>8</v>
      </c>
      <c r="B13" s="1" t="s">
        <v>83</v>
      </c>
      <c r="C13" s="1" t="s">
        <v>83</v>
      </c>
      <c r="D13" s="1" t="s">
        <v>37</v>
      </c>
      <c r="E13" s="21">
        <v>64339.35</v>
      </c>
      <c r="F13" s="9">
        <v>8401</v>
      </c>
      <c r="G13" s="9">
        <v>14</v>
      </c>
      <c r="H13" s="47">
        <v>45198</v>
      </c>
      <c r="I13" s="11" t="s">
        <v>38</v>
      </c>
    </row>
    <row r="14" spans="1:9" x14ac:dyDescent="0.3">
      <c r="A14" s="8">
        <f>IF(B14&lt;&gt;"",ROWS($B$6:B14),"")</f>
        <v>9</v>
      </c>
      <c r="B14" s="1" t="s">
        <v>84</v>
      </c>
      <c r="C14" s="1" t="s">
        <v>84</v>
      </c>
      <c r="D14" s="1" t="s">
        <v>27</v>
      </c>
      <c r="E14" s="21">
        <v>61530.27</v>
      </c>
      <c r="F14" s="9">
        <v>9805</v>
      </c>
      <c r="G14" s="9">
        <v>11</v>
      </c>
      <c r="H14" s="47">
        <v>45149</v>
      </c>
      <c r="I14" s="11" t="s">
        <v>51</v>
      </c>
    </row>
    <row r="15" spans="1:9" x14ac:dyDescent="0.3">
      <c r="A15" s="8">
        <f>IF(B15&lt;&gt;"",ROWS($B$6:B15),"")</f>
        <v>10</v>
      </c>
      <c r="B15" s="1" t="s">
        <v>29</v>
      </c>
      <c r="C15" s="1" t="s">
        <v>30</v>
      </c>
      <c r="D15" s="1" t="s">
        <v>31</v>
      </c>
      <c r="E15" s="21">
        <v>58102.39</v>
      </c>
      <c r="F15" s="9">
        <v>9024</v>
      </c>
      <c r="G15" s="9">
        <v>14</v>
      </c>
      <c r="H15" s="47">
        <v>45128</v>
      </c>
      <c r="I15" s="11" t="s">
        <v>32</v>
      </c>
    </row>
    <row r="16" spans="1:9" x14ac:dyDescent="0.3">
      <c r="A16" s="8">
        <f>IF(B16&lt;&gt;"",ROWS($B$6:B16),"")</f>
        <v>11</v>
      </c>
      <c r="B16" s="1" t="s">
        <v>173</v>
      </c>
      <c r="C16" s="1" t="s">
        <v>174</v>
      </c>
      <c r="D16" s="1" t="s">
        <v>27</v>
      </c>
      <c r="E16" s="21">
        <v>54393.41</v>
      </c>
      <c r="F16" s="9">
        <v>8248</v>
      </c>
      <c r="G16" s="9">
        <v>20</v>
      </c>
      <c r="H16" s="47">
        <v>45184</v>
      </c>
      <c r="I16" s="11" t="s">
        <v>28</v>
      </c>
    </row>
    <row r="17" spans="1:9" x14ac:dyDescent="0.3">
      <c r="A17" s="8">
        <f>IF(B17&lt;&gt;"",ROWS($B$6:B17),"")</f>
        <v>12</v>
      </c>
      <c r="B17" s="1" t="s">
        <v>946</v>
      </c>
      <c r="C17" s="1" t="s">
        <v>244</v>
      </c>
      <c r="D17" s="1" t="s">
        <v>191</v>
      </c>
      <c r="E17" s="21">
        <v>40048.5</v>
      </c>
      <c r="F17" s="9">
        <v>8290</v>
      </c>
      <c r="G17" s="9">
        <v>18</v>
      </c>
      <c r="H17" s="47">
        <v>45170</v>
      </c>
      <c r="I17" s="11" t="s">
        <v>160</v>
      </c>
    </row>
    <row r="18" spans="1:9" x14ac:dyDescent="0.3">
      <c r="A18" s="8">
        <f>IF(B18&lt;&gt;"",ROWS($B$6:B18),"")</f>
        <v>13</v>
      </c>
      <c r="B18" s="1" t="s">
        <v>230</v>
      </c>
      <c r="C18" s="1" t="s">
        <v>231</v>
      </c>
      <c r="D18" s="1" t="s">
        <v>27</v>
      </c>
      <c r="E18" s="21">
        <v>37616.6</v>
      </c>
      <c r="F18" s="9">
        <v>5420</v>
      </c>
      <c r="G18" s="9">
        <v>15</v>
      </c>
      <c r="H18" s="47">
        <v>45191</v>
      </c>
      <c r="I18" s="11" t="s">
        <v>232</v>
      </c>
    </row>
    <row r="19" spans="1:9" x14ac:dyDescent="0.3">
      <c r="A19" s="8">
        <f>IF(B19&lt;&gt;"",ROWS($B$6:B19),"")</f>
        <v>14</v>
      </c>
      <c r="B19" s="1" t="s">
        <v>45</v>
      </c>
      <c r="C19" s="1" t="s">
        <v>46</v>
      </c>
      <c r="D19" s="1" t="s">
        <v>27</v>
      </c>
      <c r="E19" s="21">
        <v>34852.199999999997</v>
      </c>
      <c r="F19" s="9">
        <v>6432</v>
      </c>
      <c r="G19" s="9">
        <v>10</v>
      </c>
      <c r="H19" s="47">
        <v>45093</v>
      </c>
      <c r="I19" s="11" t="s">
        <v>28</v>
      </c>
    </row>
    <row r="20" spans="1:9" x14ac:dyDescent="0.3">
      <c r="A20" s="8">
        <f>IF(B20&lt;&gt;"",ROWS($B$6:B20),"")</f>
        <v>15</v>
      </c>
      <c r="B20" s="1" t="s">
        <v>194</v>
      </c>
      <c r="C20" s="1" t="s">
        <v>195</v>
      </c>
      <c r="D20" s="1" t="s">
        <v>188</v>
      </c>
      <c r="E20" s="21">
        <v>31481</v>
      </c>
      <c r="F20" s="9">
        <v>4467</v>
      </c>
      <c r="G20" s="9">
        <v>8</v>
      </c>
      <c r="H20" s="47">
        <v>45163</v>
      </c>
      <c r="I20" s="11" t="s">
        <v>160</v>
      </c>
    </row>
    <row r="21" spans="1:9" x14ac:dyDescent="0.3">
      <c r="A21" s="8">
        <f>IF(B21&lt;&gt;"",ROWS($B$6:B21),"")</f>
        <v>16</v>
      </c>
      <c r="B21" s="1" t="s">
        <v>124</v>
      </c>
      <c r="C21" s="1" t="s">
        <v>125</v>
      </c>
      <c r="D21" s="1" t="s">
        <v>126</v>
      </c>
      <c r="E21" s="21">
        <v>29247.05</v>
      </c>
      <c r="F21" s="9">
        <v>4033</v>
      </c>
      <c r="G21" s="9">
        <v>14</v>
      </c>
      <c r="H21" s="47">
        <v>45198</v>
      </c>
      <c r="I21" s="11" t="s">
        <v>67</v>
      </c>
    </row>
    <row r="22" spans="1:9" x14ac:dyDescent="0.3">
      <c r="A22" s="8">
        <f>IF(B22&lt;&gt;"",ROWS($B$6:B22),"")</f>
        <v>17</v>
      </c>
      <c r="B22" s="1" t="s">
        <v>252</v>
      </c>
      <c r="C22" s="1" t="s">
        <v>252</v>
      </c>
      <c r="D22" s="1" t="s">
        <v>191</v>
      </c>
      <c r="E22" s="21">
        <v>23904</v>
      </c>
      <c r="F22" s="9">
        <v>4760</v>
      </c>
      <c r="G22" s="9">
        <v>15</v>
      </c>
      <c r="H22" s="47">
        <v>45191</v>
      </c>
      <c r="I22" s="11" t="s">
        <v>160</v>
      </c>
    </row>
    <row r="23" spans="1:9" x14ac:dyDescent="0.3">
      <c r="A23" s="8">
        <f>IF(B23&lt;&gt;"",ROWS($B$6:B23),"")</f>
        <v>18</v>
      </c>
      <c r="B23" s="1" t="s">
        <v>307</v>
      </c>
      <c r="C23" s="1" t="s">
        <v>307</v>
      </c>
      <c r="D23" s="1" t="s">
        <v>113</v>
      </c>
      <c r="E23" s="21">
        <v>23405</v>
      </c>
      <c r="F23" s="9">
        <v>3505</v>
      </c>
      <c r="G23" s="9">
        <v>9</v>
      </c>
      <c r="H23" s="47">
        <v>45170</v>
      </c>
      <c r="I23" s="11" t="s">
        <v>160</v>
      </c>
    </row>
    <row r="24" spans="1:9" x14ac:dyDescent="0.3">
      <c r="A24" s="8">
        <f>IF(B24&lt;&gt;"",ROWS($B$6:B24),"")</f>
        <v>19</v>
      </c>
      <c r="B24" s="1" t="s">
        <v>238</v>
      </c>
      <c r="C24" s="1" t="s">
        <v>239</v>
      </c>
      <c r="D24" s="1" t="s">
        <v>240</v>
      </c>
      <c r="E24" s="21">
        <v>18549.599999999999</v>
      </c>
      <c r="F24" s="9">
        <v>3262</v>
      </c>
      <c r="G24" s="9">
        <v>8</v>
      </c>
      <c r="H24" s="47">
        <v>45156</v>
      </c>
      <c r="I24" s="11" t="s">
        <v>232</v>
      </c>
    </row>
    <row r="25" spans="1:9" x14ac:dyDescent="0.3">
      <c r="A25" s="8">
        <f>IF(B25&lt;&gt;"",ROWS($B$6:B25),"")</f>
        <v>20</v>
      </c>
      <c r="B25" s="1" t="s">
        <v>947</v>
      </c>
      <c r="C25" s="1" t="s">
        <v>947</v>
      </c>
      <c r="D25" s="1" t="s">
        <v>188</v>
      </c>
      <c r="E25" s="21">
        <v>11637.85</v>
      </c>
      <c r="F25" s="9">
        <v>2128</v>
      </c>
      <c r="G25" s="9">
        <v>16</v>
      </c>
      <c r="H25" s="47">
        <v>45198</v>
      </c>
      <c r="I25" s="11" t="s">
        <v>67</v>
      </c>
    </row>
    <row r="26" spans="1:9" x14ac:dyDescent="0.3">
      <c r="A26" s="8">
        <f>IF(B26&lt;&gt;"",ROWS($B$6:B26),"")</f>
        <v>21</v>
      </c>
      <c r="B26" s="1" t="s">
        <v>106</v>
      </c>
      <c r="C26" s="1" t="s">
        <v>107</v>
      </c>
      <c r="D26" s="1" t="s">
        <v>108</v>
      </c>
      <c r="E26" s="21">
        <v>11259.44</v>
      </c>
      <c r="F26" s="9">
        <v>1760</v>
      </c>
      <c r="G26" s="9">
        <v>6</v>
      </c>
      <c r="H26" s="47">
        <v>45142</v>
      </c>
      <c r="I26" s="11" t="s">
        <v>32</v>
      </c>
    </row>
    <row r="27" spans="1:9" x14ac:dyDescent="0.3">
      <c r="A27" s="8">
        <f>IF(B27&lt;&gt;"",ROWS($B$6:B27),"")</f>
        <v>22</v>
      </c>
      <c r="B27" s="1" t="s">
        <v>409</v>
      </c>
      <c r="C27" s="1" t="s">
        <v>410</v>
      </c>
      <c r="D27" s="1" t="s">
        <v>191</v>
      </c>
      <c r="E27" s="21">
        <v>10502.25</v>
      </c>
      <c r="F27" s="9">
        <v>1749</v>
      </c>
      <c r="G27" s="9">
        <v>15</v>
      </c>
      <c r="H27" s="47">
        <v>45170</v>
      </c>
      <c r="I27" s="11" t="s">
        <v>275</v>
      </c>
    </row>
    <row r="28" spans="1:9" x14ac:dyDescent="0.3">
      <c r="A28" s="8">
        <f>IF(B28&lt;&gt;"",ROWS($B$6:B28),"")</f>
        <v>23</v>
      </c>
      <c r="B28" s="1" t="s">
        <v>421</v>
      </c>
      <c r="C28" s="1" t="s">
        <v>422</v>
      </c>
      <c r="D28" s="1" t="s">
        <v>27</v>
      </c>
      <c r="E28" s="21">
        <v>9746.8700000000008</v>
      </c>
      <c r="F28" s="9">
        <v>1607</v>
      </c>
      <c r="G28" s="9">
        <v>12</v>
      </c>
      <c r="H28" s="47">
        <v>45191</v>
      </c>
      <c r="I28" s="11" t="s">
        <v>232</v>
      </c>
    </row>
    <row r="29" spans="1:9" x14ac:dyDescent="0.3">
      <c r="A29" s="8">
        <f>IF(B29&lt;&gt;"",ROWS($B$6:B29),"")</f>
        <v>24</v>
      </c>
      <c r="B29" s="1" t="s">
        <v>405</v>
      </c>
      <c r="C29" s="1" t="s">
        <v>406</v>
      </c>
      <c r="D29" s="1" t="s">
        <v>37</v>
      </c>
      <c r="E29" s="21">
        <v>8845</v>
      </c>
      <c r="F29" s="9">
        <v>1595</v>
      </c>
      <c r="G29" s="9">
        <v>18</v>
      </c>
      <c r="H29" s="47">
        <v>45177</v>
      </c>
      <c r="I29" s="11" t="s">
        <v>160</v>
      </c>
    </row>
    <row r="30" spans="1:9" x14ac:dyDescent="0.3">
      <c r="A30" s="8">
        <f>IF(B30&lt;&gt;"",ROWS($B$6:B30),"")</f>
        <v>25</v>
      </c>
      <c r="B30" s="1" t="s">
        <v>267</v>
      </c>
      <c r="C30" s="1" t="s">
        <v>268</v>
      </c>
      <c r="D30" s="1" t="s">
        <v>27</v>
      </c>
      <c r="E30" s="21">
        <v>8009.48</v>
      </c>
      <c r="F30" s="9">
        <v>1142</v>
      </c>
      <c r="G30" s="9">
        <v>14</v>
      </c>
      <c r="H30" s="47">
        <v>45198</v>
      </c>
      <c r="I30" s="11" t="s">
        <v>119</v>
      </c>
    </row>
    <row r="31" spans="1:9" x14ac:dyDescent="0.3">
      <c r="A31" s="8">
        <f>IF(B31&lt;&gt;"",ROWS($B$6:B31),"")</f>
        <v>26</v>
      </c>
      <c r="B31" s="1" t="s">
        <v>171</v>
      </c>
      <c r="C31" s="1" t="s">
        <v>172</v>
      </c>
      <c r="D31" s="1" t="s">
        <v>27</v>
      </c>
      <c r="E31" s="21">
        <v>7492.31</v>
      </c>
      <c r="F31" s="9">
        <v>1420</v>
      </c>
      <c r="G31" s="9">
        <v>7</v>
      </c>
      <c r="H31" s="47">
        <v>45142</v>
      </c>
      <c r="I31" s="11" t="s">
        <v>73</v>
      </c>
    </row>
    <row r="32" spans="1:9" x14ac:dyDescent="0.3">
      <c r="A32" s="8">
        <f>IF(B32&lt;&gt;"",ROWS($B$6:B32),"")</f>
        <v>27</v>
      </c>
      <c r="B32" s="1" t="s">
        <v>425</v>
      </c>
      <c r="C32" s="1" t="s">
        <v>426</v>
      </c>
      <c r="D32" s="1" t="s">
        <v>427</v>
      </c>
      <c r="E32" s="21">
        <v>7247.83</v>
      </c>
      <c r="F32" s="9">
        <v>1282</v>
      </c>
      <c r="G32" s="9">
        <v>4</v>
      </c>
      <c r="H32" s="47">
        <v>45135</v>
      </c>
      <c r="I32" s="11" t="s">
        <v>288</v>
      </c>
    </row>
    <row r="33" spans="1:9" x14ac:dyDescent="0.3">
      <c r="A33" s="8">
        <f>IF(B33&lt;&gt;"",ROWS($B$6:B33),"")</f>
        <v>28</v>
      </c>
      <c r="B33" s="1" t="s">
        <v>97</v>
      </c>
      <c r="C33" s="1" t="s">
        <v>97</v>
      </c>
      <c r="D33" s="1" t="s">
        <v>98</v>
      </c>
      <c r="E33" s="21">
        <v>4957.57</v>
      </c>
      <c r="F33" s="9">
        <v>1080</v>
      </c>
      <c r="G33" s="9">
        <v>6</v>
      </c>
      <c r="H33" s="47">
        <v>45121</v>
      </c>
      <c r="I33" s="11" t="s">
        <v>67</v>
      </c>
    </row>
    <row r="34" spans="1:9" x14ac:dyDescent="0.3">
      <c r="A34" s="8">
        <f>IF(B34&lt;&gt;"",ROWS($B$6:B34),"")</f>
        <v>29</v>
      </c>
      <c r="B34" s="1" t="s">
        <v>503</v>
      </c>
      <c r="C34" s="1" t="s">
        <v>504</v>
      </c>
      <c r="D34" s="1" t="s">
        <v>113</v>
      </c>
      <c r="E34" s="21">
        <v>4293</v>
      </c>
      <c r="F34" s="9">
        <v>927</v>
      </c>
      <c r="G34" s="9">
        <v>10</v>
      </c>
      <c r="H34" s="47">
        <v>45177</v>
      </c>
      <c r="I34" s="11" t="s">
        <v>332</v>
      </c>
    </row>
    <row r="35" spans="1:9" x14ac:dyDescent="0.3">
      <c r="A35" s="8">
        <f>IF(B35&lt;&gt;"",ROWS($B$6:B35),"")</f>
        <v>30</v>
      </c>
      <c r="B35" s="1" t="s">
        <v>302</v>
      </c>
      <c r="C35" s="1" t="s">
        <v>303</v>
      </c>
      <c r="D35" s="1" t="s">
        <v>304</v>
      </c>
      <c r="E35" s="21">
        <v>3849.37</v>
      </c>
      <c r="F35" s="9">
        <v>576</v>
      </c>
      <c r="G35" s="9">
        <v>10</v>
      </c>
      <c r="H35" s="47">
        <v>45163</v>
      </c>
      <c r="I35" s="11" t="s">
        <v>67</v>
      </c>
    </row>
    <row r="36" spans="1:9" x14ac:dyDescent="0.3">
      <c r="A36" s="8">
        <f>IF(B36&lt;&gt;"",ROWS($B$6:B36),"")</f>
        <v>31</v>
      </c>
      <c r="B36" s="1" t="s">
        <v>483</v>
      </c>
      <c r="C36" s="1" t="s">
        <v>484</v>
      </c>
      <c r="D36" s="1" t="s">
        <v>96</v>
      </c>
      <c r="E36" s="21">
        <v>3793.53</v>
      </c>
      <c r="F36" s="9">
        <v>874</v>
      </c>
      <c r="G36" s="9">
        <v>10</v>
      </c>
      <c r="H36" s="47">
        <v>45191</v>
      </c>
      <c r="I36" s="11" t="s">
        <v>316</v>
      </c>
    </row>
    <row r="37" spans="1:9" x14ac:dyDescent="0.3">
      <c r="A37" s="8">
        <f>IF(B37&lt;&gt;"",ROWS($B$6:B37),"")</f>
        <v>32</v>
      </c>
      <c r="B37" s="1" t="s">
        <v>321</v>
      </c>
      <c r="C37" s="1" t="s">
        <v>321</v>
      </c>
      <c r="D37" s="1" t="s">
        <v>37</v>
      </c>
      <c r="E37" s="21">
        <v>3718.76</v>
      </c>
      <c r="F37" s="9">
        <v>574</v>
      </c>
      <c r="G37" s="9">
        <v>11</v>
      </c>
      <c r="H37" s="47">
        <v>45198</v>
      </c>
      <c r="I37" s="11" t="s">
        <v>322</v>
      </c>
    </row>
    <row r="38" spans="1:9" x14ac:dyDescent="0.3">
      <c r="A38" s="8">
        <f>IF(B38&lt;&gt;"",ROWS($B$6:B38),"")</f>
        <v>33</v>
      </c>
      <c r="B38" s="1" t="s">
        <v>446</v>
      </c>
      <c r="C38" s="1" t="s">
        <v>447</v>
      </c>
      <c r="D38" s="1" t="s">
        <v>113</v>
      </c>
      <c r="E38" s="21">
        <v>3413</v>
      </c>
      <c r="F38" s="9">
        <v>565</v>
      </c>
      <c r="G38" s="9">
        <v>5</v>
      </c>
      <c r="H38" s="47">
        <v>45156</v>
      </c>
      <c r="I38" s="11" t="s">
        <v>316</v>
      </c>
    </row>
    <row r="39" spans="1:9" x14ac:dyDescent="0.3">
      <c r="A39" s="8">
        <f>IF(B39&lt;&gt;"",ROWS($B$6:B39),"")</f>
        <v>34</v>
      </c>
      <c r="B39" s="1" t="s">
        <v>248</v>
      </c>
      <c r="C39" s="1" t="s">
        <v>249</v>
      </c>
      <c r="D39" s="1" t="s">
        <v>27</v>
      </c>
      <c r="E39" s="21">
        <v>3292.1</v>
      </c>
      <c r="F39" s="9">
        <v>591</v>
      </c>
      <c r="G39" s="9">
        <v>7</v>
      </c>
      <c r="H39" s="47">
        <v>45156</v>
      </c>
      <c r="I39" s="11" t="s">
        <v>32</v>
      </c>
    </row>
    <row r="40" spans="1:9" x14ac:dyDescent="0.3">
      <c r="A40" s="8">
        <f>IF(B40&lt;&gt;"",ROWS($B$6:B40),"")</f>
        <v>35</v>
      </c>
      <c r="B40" s="1" t="s">
        <v>583</v>
      </c>
      <c r="C40" s="1" t="s">
        <v>584</v>
      </c>
      <c r="D40" s="1" t="s">
        <v>585</v>
      </c>
      <c r="E40" s="21">
        <v>2506</v>
      </c>
      <c r="F40" s="9">
        <v>405</v>
      </c>
      <c r="G40" s="9">
        <v>8</v>
      </c>
      <c r="H40" s="47">
        <v>45184</v>
      </c>
      <c r="I40" s="11" t="s">
        <v>586</v>
      </c>
    </row>
    <row r="41" spans="1:9" x14ac:dyDescent="0.3">
      <c r="A41" s="8">
        <f>IF(B41&lt;&gt;"",ROWS($B$6:B41),"")</f>
        <v>36</v>
      </c>
      <c r="B41" s="1" t="s">
        <v>104</v>
      </c>
      <c r="C41" s="1" t="s">
        <v>105</v>
      </c>
      <c r="D41" s="1" t="s">
        <v>27</v>
      </c>
      <c r="E41" s="21">
        <v>2089.44</v>
      </c>
      <c r="F41" s="9">
        <v>304</v>
      </c>
      <c r="G41" s="9">
        <v>3</v>
      </c>
      <c r="H41" s="47">
        <v>45121</v>
      </c>
      <c r="I41" s="11" t="s">
        <v>73</v>
      </c>
    </row>
    <row r="42" spans="1:9" x14ac:dyDescent="0.3">
      <c r="A42" s="8">
        <f>IF(B42&lt;&gt;"",ROWS($B$6:B42),"")</f>
        <v>37</v>
      </c>
      <c r="B42" s="1" t="s">
        <v>625</v>
      </c>
      <c r="C42" s="1" t="s">
        <v>626</v>
      </c>
      <c r="D42" s="1" t="s">
        <v>140</v>
      </c>
      <c r="E42" s="21">
        <v>1962.78</v>
      </c>
      <c r="F42" s="9">
        <v>322</v>
      </c>
      <c r="G42" s="9">
        <v>3</v>
      </c>
      <c r="H42" s="47">
        <v>45170</v>
      </c>
      <c r="I42" s="11" t="s">
        <v>288</v>
      </c>
    </row>
    <row r="43" spans="1:9" x14ac:dyDescent="0.3">
      <c r="A43" s="8">
        <f>IF(B43&lt;&gt;"",ROWS($B$6:B43),"")</f>
        <v>38</v>
      </c>
      <c r="B43" s="1" t="s">
        <v>347</v>
      </c>
      <c r="C43" s="1" t="s">
        <v>348</v>
      </c>
      <c r="D43" s="1" t="s">
        <v>113</v>
      </c>
      <c r="E43" s="21">
        <v>1861.94</v>
      </c>
      <c r="F43" s="9">
        <v>437</v>
      </c>
      <c r="G43" s="9">
        <v>9</v>
      </c>
      <c r="H43" s="47">
        <v>45156</v>
      </c>
      <c r="I43" s="11" t="s">
        <v>67</v>
      </c>
    </row>
    <row r="44" spans="1:9" x14ac:dyDescent="0.3">
      <c r="A44" s="8">
        <f>IF(B44&lt;&gt;"",ROWS($B$6:B44),"")</f>
        <v>39</v>
      </c>
      <c r="B44" s="1" t="s">
        <v>369</v>
      </c>
      <c r="C44" s="1" t="s">
        <v>370</v>
      </c>
      <c r="D44" s="1" t="s">
        <v>27</v>
      </c>
      <c r="E44" s="21">
        <v>1808.23</v>
      </c>
      <c r="F44" s="9">
        <v>332</v>
      </c>
      <c r="G44" s="9">
        <v>6</v>
      </c>
      <c r="H44" s="47">
        <v>45163</v>
      </c>
      <c r="I44" s="11" t="s">
        <v>67</v>
      </c>
    </row>
    <row r="45" spans="1:9" x14ac:dyDescent="0.3">
      <c r="A45" s="8">
        <f>IF(B45&lt;&gt;"",ROWS($B$6:B45),"")</f>
        <v>40</v>
      </c>
      <c r="B45" s="1" t="s">
        <v>202</v>
      </c>
      <c r="C45" s="1" t="s">
        <v>203</v>
      </c>
      <c r="D45" s="1" t="s">
        <v>27</v>
      </c>
      <c r="E45" s="21">
        <v>1652.3</v>
      </c>
      <c r="F45" s="9">
        <v>324</v>
      </c>
      <c r="G45" s="9">
        <v>2</v>
      </c>
      <c r="H45" s="47">
        <v>45086</v>
      </c>
      <c r="I45" s="11" t="s">
        <v>35</v>
      </c>
    </row>
    <row r="46" spans="1:9" x14ac:dyDescent="0.3">
      <c r="A46" s="8">
        <f>IF(B46&lt;&gt;"",ROWS($B$6:B46),"")</f>
        <v>41</v>
      </c>
      <c r="B46" s="1" t="s">
        <v>418</v>
      </c>
      <c r="C46" s="1" t="s">
        <v>419</v>
      </c>
      <c r="D46" s="1" t="s">
        <v>420</v>
      </c>
      <c r="E46" s="21">
        <v>1173</v>
      </c>
      <c r="F46" s="9">
        <v>199</v>
      </c>
      <c r="G46" s="9">
        <v>2</v>
      </c>
      <c r="H46" s="47">
        <v>45065</v>
      </c>
      <c r="I46" s="11" t="s">
        <v>232</v>
      </c>
    </row>
    <row r="47" spans="1:9" x14ac:dyDescent="0.3">
      <c r="A47" s="8">
        <f>IF(B47&lt;&gt;"",ROWS($B$6:B47),"")</f>
        <v>42</v>
      </c>
      <c r="B47" s="1" t="s">
        <v>601</v>
      </c>
      <c r="C47" s="1" t="s">
        <v>601</v>
      </c>
      <c r="D47" s="1" t="s">
        <v>37</v>
      </c>
      <c r="E47" s="21">
        <v>1072.31</v>
      </c>
      <c r="F47" s="9">
        <v>188</v>
      </c>
      <c r="G47" s="9">
        <v>4</v>
      </c>
      <c r="H47" s="47">
        <v>45163</v>
      </c>
      <c r="I47" s="11" t="s">
        <v>296</v>
      </c>
    </row>
    <row r="48" spans="1:9" x14ac:dyDescent="0.3">
      <c r="A48" s="8">
        <f>IF(B48&lt;&gt;"",ROWS($B$6:B48),"")</f>
        <v>43</v>
      </c>
      <c r="B48" s="1" t="s">
        <v>76</v>
      </c>
      <c r="C48" s="1" t="s">
        <v>76</v>
      </c>
      <c r="D48" s="1" t="s">
        <v>37</v>
      </c>
      <c r="E48" s="21">
        <v>975</v>
      </c>
      <c r="F48" s="9">
        <v>370</v>
      </c>
      <c r="G48" s="9">
        <v>2</v>
      </c>
      <c r="H48" s="47">
        <v>44974</v>
      </c>
      <c r="I48" s="11" t="s">
        <v>67</v>
      </c>
    </row>
    <row r="49" spans="1:9" x14ac:dyDescent="0.3">
      <c r="A49" s="8">
        <f>IF(B49&lt;&gt;"",ROWS($B$6:B49),"")</f>
        <v>44</v>
      </c>
      <c r="B49" s="1" t="s">
        <v>938</v>
      </c>
      <c r="C49" s="1" t="s">
        <v>939</v>
      </c>
      <c r="D49" s="1" t="s">
        <v>27</v>
      </c>
      <c r="E49" s="21">
        <v>963.99</v>
      </c>
      <c r="F49" s="9">
        <v>193</v>
      </c>
      <c r="G49" s="9">
        <v>4</v>
      </c>
      <c r="H49" s="47">
        <v>45079</v>
      </c>
      <c r="I49" s="11" t="s">
        <v>51</v>
      </c>
    </row>
    <row r="50" spans="1:9" x14ac:dyDescent="0.3">
      <c r="A50" s="8">
        <f>IF(B50&lt;&gt;"",ROWS($B$6:B50),"")</f>
        <v>45</v>
      </c>
      <c r="B50" s="1" t="s">
        <v>435</v>
      </c>
      <c r="C50" s="1" t="s">
        <v>436</v>
      </c>
      <c r="D50" s="1" t="s">
        <v>113</v>
      </c>
      <c r="E50" s="21">
        <v>948.79999999999973</v>
      </c>
      <c r="F50" s="9">
        <v>156</v>
      </c>
      <c r="G50" s="9">
        <v>4</v>
      </c>
      <c r="H50" s="47">
        <v>45121</v>
      </c>
      <c r="I50" s="11" t="s">
        <v>288</v>
      </c>
    </row>
    <row r="51" spans="1:9" x14ac:dyDescent="0.3">
      <c r="A51" s="8">
        <f>IF(B51&lt;&gt;"",ROWS($B$6:B51),"")</f>
        <v>46</v>
      </c>
      <c r="B51" s="1" t="s">
        <v>602</v>
      </c>
      <c r="C51" s="1" t="s">
        <v>603</v>
      </c>
      <c r="D51" s="1" t="s">
        <v>113</v>
      </c>
      <c r="E51" s="21">
        <v>902.9</v>
      </c>
      <c r="F51" s="9">
        <v>167</v>
      </c>
      <c r="G51" s="9">
        <v>5</v>
      </c>
      <c r="H51" s="47">
        <v>45156</v>
      </c>
      <c r="I51" s="11" t="s">
        <v>101</v>
      </c>
    </row>
    <row r="52" spans="1:9" x14ac:dyDescent="0.3">
      <c r="A52" s="8">
        <f>IF(B52&lt;&gt;"",ROWS($B$6:B52),"")</f>
        <v>47</v>
      </c>
      <c r="B52" s="1" t="s">
        <v>407</v>
      </c>
      <c r="C52" s="1" t="s">
        <v>408</v>
      </c>
      <c r="D52" s="1" t="s">
        <v>27</v>
      </c>
      <c r="E52" s="21">
        <v>800.7</v>
      </c>
      <c r="F52" s="9">
        <v>112</v>
      </c>
      <c r="G52" s="9">
        <v>2</v>
      </c>
      <c r="H52" s="47">
        <v>45079</v>
      </c>
      <c r="I52" s="11" t="s">
        <v>119</v>
      </c>
    </row>
    <row r="53" spans="1:9" x14ac:dyDescent="0.3">
      <c r="A53" s="8">
        <f>IF(B53&lt;&gt;"",ROWS($B$6:B53),"")</f>
        <v>48</v>
      </c>
      <c r="B53" s="1" t="s">
        <v>767</v>
      </c>
      <c r="C53" s="1" t="s">
        <v>768</v>
      </c>
      <c r="D53" s="1" t="s">
        <v>594</v>
      </c>
      <c r="E53" s="21">
        <v>725</v>
      </c>
      <c r="F53" s="9">
        <v>145</v>
      </c>
      <c r="G53" s="9">
        <v>2</v>
      </c>
      <c r="H53" s="47">
        <v>44512</v>
      </c>
      <c r="I53" s="11" t="s">
        <v>133</v>
      </c>
    </row>
    <row r="54" spans="1:9" x14ac:dyDescent="0.3">
      <c r="A54" s="8">
        <f>IF(B54&lt;&gt;"",ROWS($B$6:B54),"")</f>
        <v>49</v>
      </c>
      <c r="B54" s="1" t="s">
        <v>81</v>
      </c>
      <c r="C54" s="1" t="s">
        <v>81</v>
      </c>
      <c r="D54" s="1" t="s">
        <v>37</v>
      </c>
      <c r="E54" s="21">
        <v>675.7</v>
      </c>
      <c r="F54" s="9">
        <v>105</v>
      </c>
      <c r="G54" s="9">
        <v>2</v>
      </c>
      <c r="H54" s="47">
        <v>44988</v>
      </c>
      <c r="I54" s="11" t="s">
        <v>82</v>
      </c>
    </row>
    <row r="55" spans="1:9" x14ac:dyDescent="0.3">
      <c r="A55" s="8">
        <f>IF(B55&lt;&gt;"",ROWS($B$6:B55),"")</f>
        <v>50</v>
      </c>
      <c r="B55" s="1" t="s">
        <v>155</v>
      </c>
      <c r="C55" s="1" t="s">
        <v>943</v>
      </c>
      <c r="D55" s="1" t="s">
        <v>27</v>
      </c>
      <c r="E55" s="21">
        <v>550.23</v>
      </c>
      <c r="F55" s="9">
        <v>111</v>
      </c>
      <c r="G55" s="9">
        <v>4</v>
      </c>
      <c r="H55" s="47">
        <v>45072</v>
      </c>
      <c r="I55" s="11" t="s">
        <v>28</v>
      </c>
    </row>
    <row r="56" spans="1:9" x14ac:dyDescent="0.3">
      <c r="A56" s="8">
        <f>IF(B56&lt;&gt;"",ROWS($B$6:B56),"")</f>
        <v>51</v>
      </c>
      <c r="B56" s="1" t="s">
        <v>366</v>
      </c>
      <c r="C56" s="1" t="s">
        <v>367</v>
      </c>
      <c r="D56" s="1" t="s">
        <v>368</v>
      </c>
      <c r="E56" s="21">
        <v>438.79</v>
      </c>
      <c r="F56" s="9">
        <v>101</v>
      </c>
      <c r="G56" s="9">
        <v>8</v>
      </c>
      <c r="H56" s="47">
        <v>45149</v>
      </c>
      <c r="I56" s="11" t="s">
        <v>232</v>
      </c>
    </row>
    <row r="57" spans="1:9" x14ac:dyDescent="0.3">
      <c r="A57" s="8">
        <f>IF(B57&lt;&gt;"",ROWS($B$6:B57),"")</f>
        <v>52</v>
      </c>
      <c r="B57" s="1" t="s">
        <v>838</v>
      </c>
      <c r="C57" s="1" t="s">
        <v>839</v>
      </c>
      <c r="D57" s="1" t="s">
        <v>113</v>
      </c>
      <c r="E57" s="21">
        <v>395.18</v>
      </c>
      <c r="F57" s="9">
        <v>80</v>
      </c>
      <c r="G57" s="9">
        <v>5</v>
      </c>
      <c r="H57" s="47">
        <v>45170</v>
      </c>
      <c r="I57" s="11" t="s">
        <v>316</v>
      </c>
    </row>
    <row r="58" spans="1:9" x14ac:dyDescent="0.3">
      <c r="A58" s="8">
        <f>IF(B58&lt;&gt;"",ROWS($B$6:B58),"")</f>
        <v>53</v>
      </c>
      <c r="B58" s="1" t="s">
        <v>219</v>
      </c>
      <c r="C58" s="1" t="s">
        <v>220</v>
      </c>
      <c r="D58" s="1" t="s">
        <v>221</v>
      </c>
      <c r="E58" s="21">
        <v>350</v>
      </c>
      <c r="F58" s="9">
        <v>63</v>
      </c>
      <c r="G58" s="9">
        <v>1</v>
      </c>
      <c r="H58" s="47">
        <v>45012</v>
      </c>
      <c r="I58" s="11" t="s">
        <v>101</v>
      </c>
    </row>
    <row r="59" spans="1:9" x14ac:dyDescent="0.3">
      <c r="A59" s="8">
        <f>IF(B59&lt;&gt;"",ROWS($B$6:B59),"")</f>
        <v>54</v>
      </c>
      <c r="B59" s="1" t="s">
        <v>378</v>
      </c>
      <c r="C59" s="1" t="s">
        <v>379</v>
      </c>
      <c r="D59" s="1" t="s">
        <v>380</v>
      </c>
      <c r="E59" s="21">
        <v>307</v>
      </c>
      <c r="F59" s="9">
        <v>58</v>
      </c>
      <c r="G59" s="9">
        <v>1</v>
      </c>
      <c r="H59" s="47">
        <v>45012</v>
      </c>
      <c r="I59" s="11" t="s">
        <v>101</v>
      </c>
    </row>
    <row r="60" spans="1:9" x14ac:dyDescent="0.3">
      <c r="A60" s="8">
        <f>IF(B60&lt;&gt;"",ROWS($B$6:B60),"")</f>
        <v>55</v>
      </c>
      <c r="B60" s="1" t="s">
        <v>131</v>
      </c>
      <c r="C60" s="1" t="s">
        <v>132</v>
      </c>
      <c r="D60" s="1" t="s">
        <v>27</v>
      </c>
      <c r="E60" s="21">
        <v>300</v>
      </c>
      <c r="F60" s="9">
        <v>60</v>
      </c>
      <c r="G60" s="9">
        <v>2</v>
      </c>
      <c r="H60" s="47">
        <v>44981</v>
      </c>
      <c r="I60" s="11" t="s">
        <v>133</v>
      </c>
    </row>
    <row r="61" spans="1:9" x14ac:dyDescent="0.3">
      <c r="A61" s="8">
        <f>IF(B61&lt;&gt;"",ROWS($B$6:B61),"")</f>
        <v>56</v>
      </c>
      <c r="B61" s="1" t="s">
        <v>857</v>
      </c>
      <c r="C61" s="1" t="s">
        <v>857</v>
      </c>
      <c r="D61" s="1" t="s">
        <v>37</v>
      </c>
      <c r="E61" s="21">
        <v>276</v>
      </c>
      <c r="F61" s="9">
        <v>46</v>
      </c>
      <c r="G61" s="9">
        <v>1</v>
      </c>
      <c r="H61" s="47">
        <v>44659</v>
      </c>
      <c r="I61" s="11" t="s">
        <v>101</v>
      </c>
    </row>
    <row r="62" spans="1:9" x14ac:dyDescent="0.3">
      <c r="A62" s="8">
        <f>IF(B62&lt;&gt;"",ROWS($B$6:B62),"")</f>
        <v>57</v>
      </c>
      <c r="B62" s="1" t="s">
        <v>148</v>
      </c>
      <c r="C62" s="1" t="s">
        <v>149</v>
      </c>
      <c r="D62" s="1" t="s">
        <v>150</v>
      </c>
      <c r="E62" s="21">
        <v>250</v>
      </c>
      <c r="F62" s="9">
        <v>50</v>
      </c>
      <c r="G62" s="9">
        <v>1</v>
      </c>
      <c r="H62" s="47">
        <v>44953</v>
      </c>
      <c r="I62" s="11" t="s">
        <v>67</v>
      </c>
    </row>
    <row r="63" spans="1:9" x14ac:dyDescent="0.3">
      <c r="A63" s="8">
        <f>IF(B63&lt;&gt;"",ROWS($B$6:B63),"")</f>
        <v>58</v>
      </c>
      <c r="B63" s="1" t="s">
        <v>345</v>
      </c>
      <c r="C63" s="1" t="s">
        <v>346</v>
      </c>
      <c r="D63" s="1" t="s">
        <v>27</v>
      </c>
      <c r="E63" s="21">
        <v>241.5</v>
      </c>
      <c r="F63" s="9">
        <v>42</v>
      </c>
      <c r="G63" s="9">
        <v>1</v>
      </c>
      <c r="H63" s="47">
        <v>45047</v>
      </c>
      <c r="I63" s="11" t="s">
        <v>35</v>
      </c>
    </row>
    <row r="64" spans="1:9" x14ac:dyDescent="0.3">
      <c r="A64" s="8">
        <f>IF(B64&lt;&gt;"",ROWS($B$6:B64),"")</f>
        <v>59</v>
      </c>
      <c r="B64" s="1" t="s">
        <v>134</v>
      </c>
      <c r="C64" s="1" t="s">
        <v>135</v>
      </c>
      <c r="D64" s="1" t="s">
        <v>27</v>
      </c>
      <c r="E64" s="21">
        <v>235</v>
      </c>
      <c r="F64" s="9">
        <v>47</v>
      </c>
      <c r="G64" s="9">
        <v>1</v>
      </c>
      <c r="H64" s="47">
        <v>44967</v>
      </c>
      <c r="I64" s="11" t="s">
        <v>101</v>
      </c>
    </row>
    <row r="65" spans="1:9" x14ac:dyDescent="0.3">
      <c r="A65" s="8">
        <f>IF(B65&lt;&gt;"",ROWS($B$6:B65),"")</f>
        <v>60</v>
      </c>
      <c r="B65" s="1" t="s">
        <v>515</v>
      </c>
      <c r="C65" s="1" t="s">
        <v>516</v>
      </c>
      <c r="D65" s="1" t="s">
        <v>438</v>
      </c>
      <c r="E65" s="21">
        <v>212.5</v>
      </c>
      <c r="F65" s="9">
        <v>89</v>
      </c>
      <c r="G65" s="9">
        <v>1</v>
      </c>
      <c r="H65" s="47">
        <v>45135</v>
      </c>
      <c r="I65" s="11" t="s">
        <v>247</v>
      </c>
    </row>
    <row r="66" spans="1:9" x14ac:dyDescent="0.3">
      <c r="A66" s="8">
        <f>IF(B66&lt;&gt;"",ROWS($B$6:B66),"")</f>
        <v>61</v>
      </c>
      <c r="B66" s="1" t="s">
        <v>657</v>
      </c>
      <c r="C66" s="1" t="s">
        <v>658</v>
      </c>
      <c r="D66" s="1" t="s">
        <v>113</v>
      </c>
      <c r="E66" s="21">
        <v>207</v>
      </c>
      <c r="F66" s="9">
        <v>43</v>
      </c>
      <c r="G66" s="9">
        <v>1</v>
      </c>
      <c r="H66" s="47">
        <v>45065</v>
      </c>
      <c r="I66" s="11" t="s">
        <v>101</v>
      </c>
    </row>
    <row r="67" spans="1:9" x14ac:dyDescent="0.3">
      <c r="A67" s="8">
        <f>IF(B67&lt;&gt;"",ROWS($B$6:B67),"")</f>
        <v>62</v>
      </c>
      <c r="B67" s="1" t="s">
        <v>618</v>
      </c>
      <c r="C67" s="1" t="s">
        <v>619</v>
      </c>
      <c r="D67" s="1" t="s">
        <v>254</v>
      </c>
      <c r="E67" s="21">
        <v>180</v>
      </c>
      <c r="F67" s="9">
        <v>36</v>
      </c>
      <c r="G67" s="9">
        <v>1</v>
      </c>
      <c r="H67" s="47">
        <v>44655</v>
      </c>
      <c r="I67" s="11" t="s">
        <v>101</v>
      </c>
    </row>
    <row r="68" spans="1:9" x14ac:dyDescent="0.3">
      <c r="A68" s="8">
        <f>IF(B68&lt;&gt;"",ROWS($B$6:B68),"")</f>
        <v>63</v>
      </c>
      <c r="B68" s="1" t="s">
        <v>616</v>
      </c>
      <c r="C68" s="1" t="s">
        <v>616</v>
      </c>
      <c r="D68" s="1" t="s">
        <v>37</v>
      </c>
      <c r="E68" s="21">
        <v>145</v>
      </c>
      <c r="F68" s="9">
        <v>29</v>
      </c>
      <c r="G68" s="9">
        <v>1</v>
      </c>
      <c r="H68" s="47">
        <v>44834</v>
      </c>
      <c r="I68" s="11" t="s">
        <v>101</v>
      </c>
    </row>
    <row r="69" spans="1:9" x14ac:dyDescent="0.3">
      <c r="A69" s="8">
        <f>IF(B69&lt;&gt;"",ROWS($B$6:B69),"")</f>
        <v>64</v>
      </c>
      <c r="B69" s="1" t="s">
        <v>884</v>
      </c>
      <c r="C69" s="1" t="s">
        <v>885</v>
      </c>
      <c r="D69" s="1" t="s">
        <v>113</v>
      </c>
      <c r="E69" s="21">
        <v>73.900000000000006</v>
      </c>
      <c r="F69" s="9">
        <v>22</v>
      </c>
      <c r="G69" s="9">
        <v>2</v>
      </c>
      <c r="H69" s="47">
        <v>45191</v>
      </c>
      <c r="I69" s="11" t="s">
        <v>247</v>
      </c>
    </row>
    <row r="70" spans="1:9" x14ac:dyDescent="0.3">
      <c r="A70" s="8">
        <f>IF(B70&lt;&gt;"",ROWS($B$6:B70),"")</f>
        <v>65</v>
      </c>
      <c r="B70" s="1" t="s">
        <v>79</v>
      </c>
      <c r="C70" s="1" t="s">
        <v>79</v>
      </c>
      <c r="D70" s="1" t="s">
        <v>37</v>
      </c>
      <c r="E70" s="21">
        <v>30</v>
      </c>
      <c r="F70" s="9">
        <v>10</v>
      </c>
      <c r="G70" s="9">
        <v>1</v>
      </c>
      <c r="H70" s="47">
        <v>45037</v>
      </c>
      <c r="I70" s="11" t="s">
        <v>80</v>
      </c>
    </row>
    <row r="71" spans="1:9" x14ac:dyDescent="0.3">
      <c r="A71" s="8">
        <f>IF(B71&lt;&gt;"",ROWS($B$6:B71),"")</f>
        <v>66</v>
      </c>
      <c r="B71" s="1" t="s">
        <v>169</v>
      </c>
      <c r="C71" s="1" t="s">
        <v>170</v>
      </c>
      <c r="D71" s="1" t="s">
        <v>72</v>
      </c>
      <c r="E71" s="21">
        <v>15.54</v>
      </c>
      <c r="F71" s="9">
        <v>2</v>
      </c>
      <c r="G71" s="9">
        <v>1</v>
      </c>
      <c r="H71" s="47">
        <v>45079</v>
      </c>
      <c r="I71" s="11" t="s">
        <v>28</v>
      </c>
    </row>
    <row r="72" spans="1:9" x14ac:dyDescent="0.3">
      <c r="A72" s="8">
        <f>IF(B72&lt;&gt;"",ROWS($B$6:B72),"")</f>
        <v>67</v>
      </c>
      <c r="B72" s="1" t="s">
        <v>283</v>
      </c>
      <c r="C72" s="1" t="s">
        <v>284</v>
      </c>
      <c r="D72" s="1" t="s">
        <v>285</v>
      </c>
      <c r="E72" s="21">
        <v>14.8</v>
      </c>
      <c r="F72" s="9">
        <v>2</v>
      </c>
      <c r="G72" s="9">
        <v>1</v>
      </c>
      <c r="H72" s="47">
        <v>45012</v>
      </c>
      <c r="I72" s="11" t="s">
        <v>101</v>
      </c>
    </row>
    <row r="73" spans="1:9" x14ac:dyDescent="0.3">
      <c r="A73" s="8">
        <f>IF(B73&lt;&gt;"",ROWS($B$6:B73),"")</f>
        <v>68</v>
      </c>
      <c r="B73" s="1" t="s">
        <v>858</v>
      </c>
      <c r="C73" s="1" t="s">
        <v>859</v>
      </c>
      <c r="D73" s="1" t="s">
        <v>31</v>
      </c>
      <c r="E73" s="21">
        <v>5</v>
      </c>
      <c r="F73" s="9">
        <v>1</v>
      </c>
      <c r="G73" s="9">
        <v>1</v>
      </c>
      <c r="H73" s="47">
        <v>45154</v>
      </c>
      <c r="I73" s="11" t="s">
        <v>101</v>
      </c>
    </row>
    <row r="74" spans="1:9" x14ac:dyDescent="0.3">
      <c r="E74" s="19">
        <f>SUBTOTAL(109,Table3_Rugsėjis[Pajamos])</f>
        <v>1287881.5100000002</v>
      </c>
      <c r="F74" s="12">
        <f>SUBTOTAL(109,Table3_Rugsėjis[Žiūrovų skaičius])</f>
        <v>204061</v>
      </c>
    </row>
  </sheetData>
  <pageMargins left="0.75" right="0.75" top="1" bottom="1" header="0.5" footer="0.5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80"/>
  <sheetViews>
    <sheetView topLeftCell="A13" workbookViewId="0">
      <selection activeCell="H28" sqref="H28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5" width="18" style="19" customWidth="1"/>
    <col min="6" max="7" width="18" customWidth="1"/>
    <col min="8" max="8" width="18" style="45" customWidth="1"/>
    <col min="9" max="9" width="45" customWidth="1"/>
  </cols>
  <sheetData>
    <row r="1" spans="1:9" x14ac:dyDescent="0.3">
      <c r="A1" s="13">
        <f>'2023'!A1</f>
        <v>2023</v>
      </c>
    </row>
    <row r="2" spans="1:9" x14ac:dyDescent="0.3">
      <c r="A2" s="16" t="str">
        <f>'2023'!A2</f>
        <v>Lietuvos kino teatruose rodytų filmų TOP</v>
      </c>
    </row>
    <row r="3" spans="1:9" x14ac:dyDescent="0.3">
      <c r="A3" s="16" t="s">
        <v>21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20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47</v>
      </c>
      <c r="C6" s="1" t="s">
        <v>48</v>
      </c>
      <c r="D6" s="1" t="s">
        <v>27</v>
      </c>
      <c r="E6" s="21">
        <v>352187.57</v>
      </c>
      <c r="F6" s="9">
        <v>63949</v>
      </c>
      <c r="G6" s="9">
        <v>33</v>
      </c>
      <c r="H6" s="47">
        <v>45212</v>
      </c>
      <c r="I6" s="11" t="s">
        <v>35</v>
      </c>
    </row>
    <row r="7" spans="1:9" x14ac:dyDescent="0.3">
      <c r="A7" s="8">
        <f>IF(B7&lt;&gt;"",ROWS($B$6:B7),"")</f>
        <v>2</v>
      </c>
      <c r="B7" s="1" t="s">
        <v>52</v>
      </c>
      <c r="C7" s="1" t="s">
        <v>53</v>
      </c>
      <c r="D7" s="1" t="s">
        <v>27</v>
      </c>
      <c r="E7" s="21">
        <v>245429.92</v>
      </c>
      <c r="F7" s="9">
        <v>37204</v>
      </c>
      <c r="G7" s="9">
        <v>16</v>
      </c>
      <c r="H7" s="47">
        <v>45226</v>
      </c>
      <c r="I7" s="11" t="s">
        <v>35</v>
      </c>
    </row>
    <row r="8" spans="1:9" x14ac:dyDescent="0.3">
      <c r="A8" s="8">
        <f>IF(B8&lt;&gt;"",ROWS($B$6:B8),"")</f>
        <v>3</v>
      </c>
      <c r="B8" s="1" t="s">
        <v>83</v>
      </c>
      <c r="C8" s="1" t="s">
        <v>83</v>
      </c>
      <c r="D8" s="1" t="s">
        <v>37</v>
      </c>
      <c r="E8" s="21">
        <v>164954.03999999998</v>
      </c>
      <c r="F8" s="9">
        <v>23952</v>
      </c>
      <c r="G8" s="9">
        <v>14</v>
      </c>
      <c r="H8" s="47">
        <v>45198</v>
      </c>
      <c r="I8" s="11" t="s">
        <v>38</v>
      </c>
    </row>
    <row r="9" spans="1:9" x14ac:dyDescent="0.3">
      <c r="A9" s="8">
        <f>IF(B9&lt;&gt;"",ROWS($B$6:B9),"")</f>
        <v>4</v>
      </c>
      <c r="B9" s="1" t="s">
        <v>85</v>
      </c>
      <c r="C9" s="1" t="s">
        <v>948</v>
      </c>
      <c r="D9" s="1" t="s">
        <v>27</v>
      </c>
      <c r="E9" s="21">
        <v>126026</v>
      </c>
      <c r="F9" s="9">
        <v>17180</v>
      </c>
      <c r="G9" s="9">
        <v>20</v>
      </c>
      <c r="H9" s="47">
        <v>45219</v>
      </c>
      <c r="I9" s="11" t="s">
        <v>73</v>
      </c>
    </row>
    <row r="10" spans="1:9" x14ac:dyDescent="0.3">
      <c r="A10" s="8">
        <f>IF(B10&lt;&gt;"",ROWS($B$6:B10),"")</f>
        <v>5</v>
      </c>
      <c r="B10" s="1" t="s">
        <v>129</v>
      </c>
      <c r="C10" s="1" t="s">
        <v>130</v>
      </c>
      <c r="D10" s="1" t="s">
        <v>27</v>
      </c>
      <c r="E10" s="21">
        <v>114721.91</v>
      </c>
      <c r="F10" s="9">
        <v>17153</v>
      </c>
      <c r="G10" s="9">
        <v>14</v>
      </c>
      <c r="H10" s="47">
        <v>45205</v>
      </c>
      <c r="I10" s="11" t="s">
        <v>35</v>
      </c>
    </row>
    <row r="11" spans="1:9" x14ac:dyDescent="0.3">
      <c r="A11" s="8">
        <f>IF(B11&lt;&gt;"",ROWS($B$6:B11),"")</f>
        <v>6</v>
      </c>
      <c r="B11" s="1" t="s">
        <v>127</v>
      </c>
      <c r="C11" s="1" t="s">
        <v>128</v>
      </c>
      <c r="D11" s="1" t="s">
        <v>27</v>
      </c>
      <c r="E11" s="21">
        <v>112420.42</v>
      </c>
      <c r="F11" s="9">
        <v>16860</v>
      </c>
      <c r="G11" s="9">
        <v>17</v>
      </c>
      <c r="H11" s="47">
        <v>45205</v>
      </c>
      <c r="I11" s="11" t="s">
        <v>28</v>
      </c>
    </row>
    <row r="12" spans="1:9" x14ac:dyDescent="0.3">
      <c r="A12" s="8">
        <f>IF(B12&lt;&gt;"",ROWS($B$6:B12),"")</f>
        <v>7</v>
      </c>
      <c r="B12" s="1" t="s">
        <v>99</v>
      </c>
      <c r="C12" s="1" t="s">
        <v>99</v>
      </c>
      <c r="D12" s="1" t="s">
        <v>100</v>
      </c>
      <c r="E12" s="21">
        <v>104207.88</v>
      </c>
      <c r="F12" s="9">
        <v>16288</v>
      </c>
      <c r="G12" s="9">
        <v>23</v>
      </c>
      <c r="H12" s="47">
        <v>45191</v>
      </c>
      <c r="I12" s="11" t="s">
        <v>101</v>
      </c>
    </row>
    <row r="13" spans="1:9" x14ac:dyDescent="0.3">
      <c r="A13" s="8">
        <f>IF(B13&lt;&gt;"",ROWS($B$6:B13),"")</f>
        <v>8</v>
      </c>
      <c r="B13" s="1" t="s">
        <v>70</v>
      </c>
      <c r="C13" s="1" t="s">
        <v>71</v>
      </c>
      <c r="D13" s="1" t="s">
        <v>72</v>
      </c>
      <c r="E13" s="21">
        <v>102429.85</v>
      </c>
      <c r="F13" s="9">
        <v>20150</v>
      </c>
      <c r="G13" s="9">
        <v>22</v>
      </c>
      <c r="H13" s="47">
        <v>45226</v>
      </c>
      <c r="I13" s="11" t="s">
        <v>73</v>
      </c>
    </row>
    <row r="14" spans="1:9" x14ac:dyDescent="0.3">
      <c r="A14" s="8">
        <f>IF(B14&lt;&gt;"",ROWS($B$6:B14),"")</f>
        <v>9</v>
      </c>
      <c r="B14" s="1" t="s">
        <v>124</v>
      </c>
      <c r="C14" s="1" t="s">
        <v>125</v>
      </c>
      <c r="D14" s="1" t="s">
        <v>126</v>
      </c>
      <c r="E14" s="21">
        <v>95838.37</v>
      </c>
      <c r="F14" s="9">
        <v>14279</v>
      </c>
      <c r="G14" s="9">
        <v>14</v>
      </c>
      <c r="H14" s="47">
        <v>45198</v>
      </c>
      <c r="I14" s="11" t="s">
        <v>67</v>
      </c>
    </row>
    <row r="15" spans="1:9" x14ac:dyDescent="0.3">
      <c r="A15" s="8">
        <f>IF(B15&lt;&gt;"",ROWS($B$6:B15),"")</f>
        <v>10</v>
      </c>
      <c r="B15" s="1" t="s">
        <v>111</v>
      </c>
      <c r="C15" s="1" t="s">
        <v>112</v>
      </c>
      <c r="D15" s="1" t="s">
        <v>113</v>
      </c>
      <c r="E15" s="21">
        <v>62855.25</v>
      </c>
      <c r="F15" s="9">
        <v>12046</v>
      </c>
      <c r="G15" s="9">
        <v>14</v>
      </c>
      <c r="H15" s="47">
        <v>45184</v>
      </c>
      <c r="I15" s="11" t="s">
        <v>67</v>
      </c>
    </row>
    <row r="16" spans="1:9" x14ac:dyDescent="0.3">
      <c r="A16" s="8">
        <f>IF(B16&lt;&gt;"",ROWS($B$6:B16),"")</f>
        <v>11</v>
      </c>
      <c r="B16" s="1" t="s">
        <v>949</v>
      </c>
      <c r="C16" s="1" t="s">
        <v>187</v>
      </c>
      <c r="D16" s="1" t="s">
        <v>188</v>
      </c>
      <c r="E16" s="21">
        <v>51724.37</v>
      </c>
      <c r="F16" s="9">
        <v>9886</v>
      </c>
      <c r="G16" s="9">
        <v>17</v>
      </c>
      <c r="H16" s="47">
        <v>45198</v>
      </c>
      <c r="I16" s="11" t="s">
        <v>67</v>
      </c>
    </row>
    <row r="17" spans="1:9" x14ac:dyDescent="0.3">
      <c r="A17" s="8">
        <f>IF(B17&lt;&gt;"",ROWS($B$6:B17),"")</f>
        <v>12</v>
      </c>
      <c r="B17" s="1" t="s">
        <v>222</v>
      </c>
      <c r="C17" s="1" t="s">
        <v>222</v>
      </c>
      <c r="D17" s="1" t="s">
        <v>37</v>
      </c>
      <c r="E17" s="21">
        <v>35745.07</v>
      </c>
      <c r="F17" s="9">
        <v>5723</v>
      </c>
      <c r="G17" s="9">
        <v>14</v>
      </c>
      <c r="H17" s="47">
        <v>45219</v>
      </c>
      <c r="I17" s="11" t="s">
        <v>223</v>
      </c>
    </row>
    <row r="18" spans="1:9" x14ac:dyDescent="0.3">
      <c r="A18" s="8">
        <f>IF(B18&lt;&gt;"",ROWS($B$6:B18),"")</f>
        <v>13</v>
      </c>
      <c r="B18" s="1" t="s">
        <v>33</v>
      </c>
      <c r="C18" s="1" t="s">
        <v>34</v>
      </c>
      <c r="D18" s="1" t="s">
        <v>31</v>
      </c>
      <c r="E18" s="21">
        <v>34263.019999999997</v>
      </c>
      <c r="F18" s="9">
        <v>4979</v>
      </c>
      <c r="G18" s="9">
        <v>11</v>
      </c>
      <c r="H18" s="47">
        <v>45128</v>
      </c>
      <c r="I18" s="11" t="s">
        <v>35</v>
      </c>
    </row>
    <row r="19" spans="1:9" x14ac:dyDescent="0.3">
      <c r="A19" s="8">
        <f>IF(B19&lt;&gt;"",ROWS($B$6:B19),"")</f>
        <v>14</v>
      </c>
      <c r="B19" s="1" t="s">
        <v>276</v>
      </c>
      <c r="C19" s="1" t="s">
        <v>277</v>
      </c>
      <c r="D19" s="1" t="s">
        <v>27</v>
      </c>
      <c r="E19" s="21">
        <v>28339.3</v>
      </c>
      <c r="F19" s="9">
        <v>4170</v>
      </c>
      <c r="G19" s="9">
        <v>17</v>
      </c>
      <c r="H19" s="47">
        <v>45212</v>
      </c>
      <c r="I19" s="11" t="s">
        <v>67</v>
      </c>
    </row>
    <row r="20" spans="1:9" x14ac:dyDescent="0.3">
      <c r="A20" s="8">
        <f>IF(B20&lt;&gt;"",ROWS($B$6:B20),"")</f>
        <v>15</v>
      </c>
      <c r="B20" s="1" t="s">
        <v>90</v>
      </c>
      <c r="C20" s="1" t="s">
        <v>91</v>
      </c>
      <c r="D20" s="1" t="s">
        <v>27</v>
      </c>
      <c r="E20" s="21">
        <v>25650.26</v>
      </c>
      <c r="F20" s="9">
        <v>4056</v>
      </c>
      <c r="G20" s="9">
        <v>9</v>
      </c>
      <c r="H20" s="47">
        <v>45177</v>
      </c>
      <c r="I20" s="11" t="s">
        <v>32</v>
      </c>
    </row>
    <row r="21" spans="1:9" x14ac:dyDescent="0.3">
      <c r="A21" s="8">
        <f>IF(B21&lt;&gt;"",ROWS($B$6:B21),"")</f>
        <v>16</v>
      </c>
      <c r="B21" s="1" t="s">
        <v>271</v>
      </c>
      <c r="C21" s="1" t="s">
        <v>271</v>
      </c>
      <c r="D21" s="1" t="s">
        <v>37</v>
      </c>
      <c r="E21" s="21">
        <v>22970.720000000001</v>
      </c>
      <c r="F21" s="9">
        <v>3478</v>
      </c>
      <c r="G21" s="9">
        <v>12</v>
      </c>
      <c r="H21" s="47">
        <v>45219</v>
      </c>
      <c r="I21" s="11" t="s">
        <v>272</v>
      </c>
    </row>
    <row r="22" spans="1:9" x14ac:dyDescent="0.3">
      <c r="A22" s="8">
        <f>IF(B22&lt;&gt;"",ROWS($B$6:B22),"")</f>
        <v>17</v>
      </c>
      <c r="B22" s="1" t="s">
        <v>267</v>
      </c>
      <c r="C22" s="1" t="s">
        <v>268</v>
      </c>
      <c r="D22" s="1" t="s">
        <v>27</v>
      </c>
      <c r="E22" s="21">
        <v>20125.02</v>
      </c>
      <c r="F22" s="9">
        <v>3265</v>
      </c>
      <c r="G22" s="9">
        <v>14</v>
      </c>
      <c r="H22" s="47">
        <v>45198</v>
      </c>
      <c r="I22" s="11" t="s">
        <v>119</v>
      </c>
    </row>
    <row r="23" spans="1:9" x14ac:dyDescent="0.3">
      <c r="A23" s="8">
        <f>IF(B23&lt;&gt;"",ROWS($B$6:B23),"")</f>
        <v>18</v>
      </c>
      <c r="B23" s="1" t="s">
        <v>312</v>
      </c>
      <c r="C23" s="1" t="s">
        <v>312</v>
      </c>
      <c r="D23" s="1" t="s">
        <v>37</v>
      </c>
      <c r="E23" s="21">
        <v>19103.57</v>
      </c>
      <c r="F23" s="9">
        <v>3451</v>
      </c>
      <c r="G23" s="9">
        <v>20</v>
      </c>
      <c r="H23" s="47">
        <v>45205</v>
      </c>
      <c r="I23" s="11" t="s">
        <v>67</v>
      </c>
    </row>
    <row r="24" spans="1:9" x14ac:dyDescent="0.3">
      <c r="A24" s="8">
        <f>IF(B24&lt;&gt;"",ROWS($B$6:B24),"")</f>
        <v>19</v>
      </c>
      <c r="B24" s="1" t="s">
        <v>173</v>
      </c>
      <c r="C24" s="1" t="s">
        <v>174</v>
      </c>
      <c r="D24" s="1" t="s">
        <v>27</v>
      </c>
      <c r="E24" s="21">
        <v>18640.82</v>
      </c>
      <c r="F24" s="9">
        <v>2866</v>
      </c>
      <c r="G24" s="9">
        <v>10</v>
      </c>
      <c r="H24" s="47">
        <v>45184</v>
      </c>
      <c r="I24" s="11" t="s">
        <v>28</v>
      </c>
    </row>
    <row r="25" spans="1:9" x14ac:dyDescent="0.3">
      <c r="A25" s="8">
        <f>IF(B25&lt;&gt;"",ROWS($B$6:B25),"")</f>
        <v>20</v>
      </c>
      <c r="B25" s="1" t="s">
        <v>45</v>
      </c>
      <c r="C25" s="1" t="s">
        <v>46</v>
      </c>
      <c r="D25" s="1" t="s">
        <v>27</v>
      </c>
      <c r="E25" s="21">
        <v>16546.080000000002</v>
      </c>
      <c r="F25" s="9">
        <v>3053</v>
      </c>
      <c r="G25" s="9">
        <v>6</v>
      </c>
      <c r="H25" s="47">
        <v>45093</v>
      </c>
      <c r="I25" s="11" t="s">
        <v>28</v>
      </c>
    </row>
    <row r="26" spans="1:9" x14ac:dyDescent="0.3">
      <c r="A26" s="8">
        <f>IF(B26&lt;&gt;"",ROWS($B$6:B26),"")</f>
        <v>21</v>
      </c>
      <c r="B26" s="1" t="s">
        <v>321</v>
      </c>
      <c r="C26" s="1" t="s">
        <v>321</v>
      </c>
      <c r="D26" s="1" t="s">
        <v>37</v>
      </c>
      <c r="E26" s="21">
        <v>14894.739999999998</v>
      </c>
      <c r="F26" s="9">
        <v>2764</v>
      </c>
      <c r="G26" s="9">
        <v>11</v>
      </c>
      <c r="H26" s="47">
        <v>45198</v>
      </c>
      <c r="I26" s="11" t="s">
        <v>322</v>
      </c>
    </row>
    <row r="27" spans="1:9" x14ac:dyDescent="0.3">
      <c r="A27" s="8">
        <f>IF(B27&lt;&gt;"",ROWS($B$6:B27),"")</f>
        <v>22</v>
      </c>
      <c r="B27" s="1" t="s">
        <v>84</v>
      </c>
      <c r="C27" s="1" t="s">
        <v>84</v>
      </c>
      <c r="D27" s="1" t="s">
        <v>27</v>
      </c>
      <c r="E27" s="21">
        <v>13595.95</v>
      </c>
      <c r="F27" s="9">
        <v>2117</v>
      </c>
      <c r="G27" s="9">
        <v>5</v>
      </c>
      <c r="H27" s="47">
        <v>45149</v>
      </c>
      <c r="I27" s="11" t="s">
        <v>51</v>
      </c>
    </row>
    <row r="28" spans="1:9" x14ac:dyDescent="0.3">
      <c r="A28" s="8">
        <f>IF(B28&lt;&gt;"",ROWS($B$6:B28),"")</f>
        <v>23</v>
      </c>
      <c r="B28" s="1" t="s">
        <v>138</v>
      </c>
      <c r="C28" s="1" t="s">
        <v>139</v>
      </c>
      <c r="D28" s="1" t="s">
        <v>140</v>
      </c>
      <c r="E28" s="21">
        <v>13377.85</v>
      </c>
      <c r="F28" s="9">
        <v>2581</v>
      </c>
      <c r="G28" s="9">
        <v>10</v>
      </c>
      <c r="H28" s="47">
        <v>45163</v>
      </c>
      <c r="I28" s="11" t="s">
        <v>119</v>
      </c>
    </row>
    <row r="29" spans="1:9" x14ac:dyDescent="0.3">
      <c r="A29" s="8">
        <f>IF(B29&lt;&gt;"",ROWS($B$6:B29),"")</f>
        <v>24</v>
      </c>
      <c r="B29" s="1" t="s">
        <v>252</v>
      </c>
      <c r="C29" s="1" t="s">
        <v>252</v>
      </c>
      <c r="D29" s="1" t="s">
        <v>191</v>
      </c>
      <c r="E29" s="21">
        <v>12644</v>
      </c>
      <c r="F29" s="9">
        <v>2664</v>
      </c>
      <c r="G29" s="9">
        <v>14</v>
      </c>
      <c r="H29" s="47">
        <v>45191</v>
      </c>
      <c r="I29" s="11" t="s">
        <v>160</v>
      </c>
    </row>
    <row r="30" spans="1:9" x14ac:dyDescent="0.3">
      <c r="A30" s="8">
        <f>IF(B30&lt;&gt;"",ROWS($B$6:B30),"")</f>
        <v>25</v>
      </c>
      <c r="B30" s="1" t="s">
        <v>356</v>
      </c>
      <c r="C30" s="1" t="s">
        <v>356</v>
      </c>
      <c r="D30" s="1" t="s">
        <v>64</v>
      </c>
      <c r="E30" s="21">
        <v>10887.17</v>
      </c>
      <c r="F30" s="9">
        <v>1595</v>
      </c>
      <c r="G30" s="9">
        <v>8</v>
      </c>
      <c r="H30" s="47">
        <v>45205</v>
      </c>
      <c r="I30" s="11" t="s">
        <v>296</v>
      </c>
    </row>
    <row r="31" spans="1:9" x14ac:dyDescent="0.3">
      <c r="A31" s="8">
        <f>IF(B31&lt;&gt;"",ROWS($B$6:B31),"")</f>
        <v>26</v>
      </c>
      <c r="B31" s="1" t="s">
        <v>413</v>
      </c>
      <c r="C31" s="1" t="s">
        <v>950</v>
      </c>
      <c r="D31" s="1" t="s">
        <v>191</v>
      </c>
      <c r="E31" s="21">
        <v>9912</v>
      </c>
      <c r="F31" s="9">
        <v>1852</v>
      </c>
      <c r="G31" s="9">
        <v>19</v>
      </c>
      <c r="H31" s="47">
        <v>45205</v>
      </c>
      <c r="I31" s="11" t="s">
        <v>247</v>
      </c>
    </row>
    <row r="32" spans="1:9" x14ac:dyDescent="0.3">
      <c r="A32" s="8">
        <f>IF(B32&lt;&gt;"",ROWS($B$6:B32),"")</f>
        <v>27</v>
      </c>
      <c r="B32" s="1" t="s">
        <v>301</v>
      </c>
      <c r="C32" s="1" t="s">
        <v>301</v>
      </c>
      <c r="D32" s="1" t="s">
        <v>37</v>
      </c>
      <c r="E32" s="21">
        <v>9473.1299999999992</v>
      </c>
      <c r="F32" s="9">
        <v>1592</v>
      </c>
      <c r="G32" s="9">
        <v>22</v>
      </c>
      <c r="H32" s="47">
        <v>45226</v>
      </c>
      <c r="I32" s="11" t="s">
        <v>101</v>
      </c>
    </row>
    <row r="33" spans="1:9" x14ac:dyDescent="0.3">
      <c r="A33" s="8">
        <f>IF(B33&lt;&gt;"",ROWS($B$6:B33),"")</f>
        <v>28</v>
      </c>
      <c r="B33" s="1" t="s">
        <v>230</v>
      </c>
      <c r="C33" s="1" t="s">
        <v>231</v>
      </c>
      <c r="D33" s="1" t="s">
        <v>27</v>
      </c>
      <c r="E33" s="21">
        <v>7410.9</v>
      </c>
      <c r="F33" s="9">
        <v>1148</v>
      </c>
      <c r="G33" s="9">
        <v>10</v>
      </c>
      <c r="H33" s="47">
        <v>45191</v>
      </c>
      <c r="I33" s="11" t="s">
        <v>232</v>
      </c>
    </row>
    <row r="34" spans="1:9" x14ac:dyDescent="0.3">
      <c r="A34" s="8">
        <f>IF(B34&lt;&gt;"",ROWS($B$6:B34),"")</f>
        <v>29</v>
      </c>
      <c r="B34" s="1" t="s">
        <v>29</v>
      </c>
      <c r="C34" s="1" t="s">
        <v>30</v>
      </c>
      <c r="D34" s="1" t="s">
        <v>31</v>
      </c>
      <c r="E34" s="21">
        <v>7235.74</v>
      </c>
      <c r="F34" s="9">
        <v>1151</v>
      </c>
      <c r="G34" s="9">
        <v>6</v>
      </c>
      <c r="H34" s="47">
        <v>45128</v>
      </c>
      <c r="I34" s="11" t="s">
        <v>32</v>
      </c>
    </row>
    <row r="35" spans="1:9" x14ac:dyDescent="0.3">
      <c r="A35" s="8">
        <f>IF(B35&lt;&gt;"",ROWS($B$6:B35),"")</f>
        <v>30</v>
      </c>
      <c r="B35" s="1" t="s">
        <v>466</v>
      </c>
      <c r="C35" s="1" t="s">
        <v>467</v>
      </c>
      <c r="D35" s="1" t="s">
        <v>89</v>
      </c>
      <c r="E35" s="21">
        <v>6630</v>
      </c>
      <c r="F35" s="9">
        <v>1068</v>
      </c>
      <c r="G35" s="9">
        <v>10</v>
      </c>
      <c r="H35" s="47">
        <v>45212</v>
      </c>
      <c r="I35" s="11" t="s">
        <v>160</v>
      </c>
    </row>
    <row r="36" spans="1:9" x14ac:dyDescent="0.3">
      <c r="A36" s="8">
        <f>IF(B36&lt;&gt;"",ROWS($B$6:B36),"")</f>
        <v>31</v>
      </c>
      <c r="B36" s="1" t="s">
        <v>323</v>
      </c>
      <c r="C36" s="1" t="s">
        <v>324</v>
      </c>
      <c r="D36" s="1" t="s">
        <v>325</v>
      </c>
      <c r="E36" s="21">
        <v>6495.4</v>
      </c>
      <c r="F36" s="9">
        <v>1085</v>
      </c>
      <c r="G36" s="9">
        <v>5</v>
      </c>
      <c r="H36" s="47">
        <v>45219</v>
      </c>
      <c r="I36" s="11" t="s">
        <v>326</v>
      </c>
    </row>
    <row r="37" spans="1:9" x14ac:dyDescent="0.3">
      <c r="A37" s="8">
        <f>IF(B37&lt;&gt;"",ROWS($B$6:B37),"")</f>
        <v>32</v>
      </c>
      <c r="B37" s="1" t="s">
        <v>395</v>
      </c>
      <c r="C37" s="1" t="s">
        <v>396</v>
      </c>
      <c r="D37" s="1" t="s">
        <v>140</v>
      </c>
      <c r="E37" s="21">
        <v>6047.42</v>
      </c>
      <c r="F37" s="9">
        <v>939</v>
      </c>
      <c r="G37" s="9">
        <v>12</v>
      </c>
      <c r="H37" s="47">
        <v>45226</v>
      </c>
      <c r="I37" s="11" t="s">
        <v>67</v>
      </c>
    </row>
    <row r="38" spans="1:9" x14ac:dyDescent="0.3">
      <c r="A38" s="8">
        <f>IF(B38&lt;&gt;"",ROWS($B$6:B38),"")</f>
        <v>33</v>
      </c>
      <c r="B38" s="1" t="s">
        <v>501</v>
      </c>
      <c r="C38" s="1" t="s">
        <v>502</v>
      </c>
      <c r="D38" s="1" t="s">
        <v>27</v>
      </c>
      <c r="E38" s="21">
        <v>4323.72</v>
      </c>
      <c r="F38" s="9">
        <v>669</v>
      </c>
      <c r="G38" s="9">
        <v>12</v>
      </c>
      <c r="H38" s="47">
        <v>45212</v>
      </c>
      <c r="I38" s="11" t="s">
        <v>232</v>
      </c>
    </row>
    <row r="39" spans="1:9" x14ac:dyDescent="0.3">
      <c r="A39" s="8">
        <f>IF(B39&lt;&gt;"",ROWS($B$6:B39),"")</f>
        <v>34</v>
      </c>
      <c r="B39" s="1" t="s">
        <v>495</v>
      </c>
      <c r="C39" s="1" t="s">
        <v>495</v>
      </c>
      <c r="D39" s="1" t="s">
        <v>37</v>
      </c>
      <c r="E39" s="21">
        <v>4113.96</v>
      </c>
      <c r="F39" s="9">
        <v>611</v>
      </c>
      <c r="G39" s="9">
        <v>4</v>
      </c>
      <c r="H39" s="47">
        <v>45213</v>
      </c>
      <c r="I39" s="11" t="s">
        <v>496</v>
      </c>
    </row>
    <row r="40" spans="1:9" x14ac:dyDescent="0.3">
      <c r="A40" s="8">
        <f>IF(B40&lt;&gt;"",ROWS($B$6:B40),"")</f>
        <v>35</v>
      </c>
      <c r="B40" s="1" t="s">
        <v>159</v>
      </c>
      <c r="C40" s="1" t="s">
        <v>159</v>
      </c>
      <c r="D40" s="1" t="s">
        <v>27</v>
      </c>
      <c r="E40" s="21">
        <v>3177</v>
      </c>
      <c r="F40" s="9">
        <v>512</v>
      </c>
      <c r="G40" s="9">
        <v>3</v>
      </c>
      <c r="H40" s="47">
        <v>45184</v>
      </c>
      <c r="I40" s="11" t="s">
        <v>160</v>
      </c>
    </row>
    <row r="41" spans="1:9" x14ac:dyDescent="0.3">
      <c r="A41" s="8">
        <f>IF(B41&lt;&gt;"",ROWS($B$6:B41),"")</f>
        <v>36</v>
      </c>
      <c r="B41" s="1" t="s">
        <v>327</v>
      </c>
      <c r="C41" s="1" t="s">
        <v>328</v>
      </c>
      <c r="D41" s="1" t="s">
        <v>27</v>
      </c>
      <c r="E41" s="21">
        <v>3116.21</v>
      </c>
      <c r="F41" s="9">
        <v>460</v>
      </c>
      <c r="G41" s="9">
        <v>11</v>
      </c>
      <c r="H41" s="47" t="s">
        <v>670</v>
      </c>
      <c r="I41" s="11" t="s">
        <v>67</v>
      </c>
    </row>
    <row r="42" spans="1:9" x14ac:dyDescent="0.3">
      <c r="A42" s="8">
        <f>IF(B42&lt;&gt;"",ROWS($B$6:B42),"")</f>
        <v>37</v>
      </c>
      <c r="B42" s="1" t="s">
        <v>238</v>
      </c>
      <c r="C42" s="1" t="s">
        <v>239</v>
      </c>
      <c r="D42" s="1" t="s">
        <v>240</v>
      </c>
      <c r="E42" s="21">
        <v>2047</v>
      </c>
      <c r="F42" s="9">
        <v>410</v>
      </c>
      <c r="G42" s="9">
        <v>5</v>
      </c>
      <c r="H42" s="47">
        <v>45156</v>
      </c>
      <c r="I42" s="11" t="s">
        <v>232</v>
      </c>
    </row>
    <row r="43" spans="1:9" x14ac:dyDescent="0.3">
      <c r="A43" s="8">
        <f>IF(B43&lt;&gt;"",ROWS($B$6:B43),"")</f>
        <v>38</v>
      </c>
      <c r="B43" s="1" t="s">
        <v>286</v>
      </c>
      <c r="C43" s="1" t="s">
        <v>287</v>
      </c>
      <c r="D43" s="1" t="s">
        <v>113</v>
      </c>
      <c r="E43" s="21">
        <v>1968.79</v>
      </c>
      <c r="F43" s="9">
        <v>533</v>
      </c>
      <c r="G43" s="9">
        <v>3</v>
      </c>
      <c r="H43" s="47">
        <v>45051</v>
      </c>
      <c r="I43" s="11" t="s">
        <v>288</v>
      </c>
    </row>
    <row r="44" spans="1:9" x14ac:dyDescent="0.3">
      <c r="A44" s="8">
        <f>IF(B44&lt;&gt;"",ROWS($B$6:B44),"")</f>
        <v>39</v>
      </c>
      <c r="B44" s="1" t="s">
        <v>618</v>
      </c>
      <c r="C44" s="1" t="s">
        <v>619</v>
      </c>
      <c r="D44" s="1" t="s">
        <v>254</v>
      </c>
      <c r="E44" s="21">
        <v>1788</v>
      </c>
      <c r="F44" s="9">
        <v>355</v>
      </c>
      <c r="G44" s="9">
        <v>1</v>
      </c>
      <c r="H44" s="47">
        <v>44655</v>
      </c>
      <c r="I44" s="11" t="s">
        <v>101</v>
      </c>
    </row>
    <row r="45" spans="1:9" x14ac:dyDescent="0.3">
      <c r="A45" s="8">
        <f>IF(B45&lt;&gt;"",ROWS($B$6:B45),"")</f>
        <v>40</v>
      </c>
      <c r="B45" s="1" t="s">
        <v>183</v>
      </c>
      <c r="C45" s="1" t="s">
        <v>184</v>
      </c>
      <c r="D45" s="1" t="s">
        <v>27</v>
      </c>
      <c r="E45" s="21">
        <v>1714.93</v>
      </c>
      <c r="F45" s="9">
        <v>314</v>
      </c>
      <c r="G45" s="9">
        <v>3</v>
      </c>
      <c r="H45" s="47">
        <v>45170</v>
      </c>
      <c r="I45" s="11" t="s">
        <v>51</v>
      </c>
    </row>
    <row r="46" spans="1:9" x14ac:dyDescent="0.3">
      <c r="A46" s="8">
        <f>IF(B46&lt;&gt;"",ROWS($B$6:B46),"")</f>
        <v>41</v>
      </c>
      <c r="B46" s="1" t="s">
        <v>243</v>
      </c>
      <c r="C46" s="1" t="s">
        <v>244</v>
      </c>
      <c r="D46" s="1" t="s">
        <v>191</v>
      </c>
      <c r="E46" s="21">
        <v>1630.5</v>
      </c>
      <c r="F46" s="9">
        <v>304</v>
      </c>
      <c r="G46" s="9">
        <v>2</v>
      </c>
      <c r="H46" s="47">
        <v>45170</v>
      </c>
      <c r="I46" s="11" t="s">
        <v>160</v>
      </c>
    </row>
    <row r="47" spans="1:9" x14ac:dyDescent="0.3">
      <c r="A47" s="8">
        <f>IF(B47&lt;&gt;"",ROWS($B$6:B47),"")</f>
        <v>42</v>
      </c>
      <c r="B47" s="1" t="s">
        <v>405</v>
      </c>
      <c r="C47" s="1" t="s">
        <v>406</v>
      </c>
      <c r="D47" s="1" t="s">
        <v>37</v>
      </c>
      <c r="E47" s="21">
        <v>1607</v>
      </c>
      <c r="F47" s="9">
        <v>426</v>
      </c>
      <c r="G47" s="9">
        <v>3</v>
      </c>
      <c r="H47" s="47">
        <v>45177</v>
      </c>
      <c r="I47" s="11" t="s">
        <v>160</v>
      </c>
    </row>
    <row r="48" spans="1:9" x14ac:dyDescent="0.3">
      <c r="A48" s="8">
        <f>IF(B48&lt;&gt;"",ROWS($B$6:B48),"")</f>
        <v>43</v>
      </c>
      <c r="B48" s="1" t="s">
        <v>483</v>
      </c>
      <c r="C48" s="1" t="s">
        <v>484</v>
      </c>
      <c r="D48" s="1" t="s">
        <v>96</v>
      </c>
      <c r="E48" s="21">
        <v>1379.4699999999993</v>
      </c>
      <c r="F48" s="9">
        <v>367</v>
      </c>
      <c r="G48" s="9">
        <v>7</v>
      </c>
      <c r="H48" s="47">
        <v>45191</v>
      </c>
      <c r="I48" s="11" t="s">
        <v>316</v>
      </c>
    </row>
    <row r="49" spans="1:9" x14ac:dyDescent="0.3">
      <c r="A49" s="8">
        <f>IF(B49&lt;&gt;"",ROWS($B$6:B49),"")</f>
        <v>44</v>
      </c>
      <c r="B49" s="1" t="s">
        <v>580</v>
      </c>
      <c r="C49" s="1" t="s">
        <v>581</v>
      </c>
      <c r="D49" s="1" t="s">
        <v>582</v>
      </c>
      <c r="E49" s="21">
        <v>1079</v>
      </c>
      <c r="F49" s="9">
        <v>285</v>
      </c>
      <c r="G49" s="9">
        <v>1</v>
      </c>
      <c r="H49" s="47">
        <v>45214</v>
      </c>
      <c r="I49" s="11" t="s">
        <v>375</v>
      </c>
    </row>
    <row r="50" spans="1:9" x14ac:dyDescent="0.3">
      <c r="A50" s="8">
        <f>IF(B50&lt;&gt;"",ROWS($B$6:B50),"")</f>
        <v>45</v>
      </c>
      <c r="B50" s="1" t="s">
        <v>446</v>
      </c>
      <c r="C50" s="1" t="s">
        <v>447</v>
      </c>
      <c r="D50" s="1" t="s">
        <v>113</v>
      </c>
      <c r="E50" s="21">
        <v>851.4</v>
      </c>
      <c r="F50" s="9">
        <v>127</v>
      </c>
      <c r="G50" s="9">
        <v>2</v>
      </c>
      <c r="H50" s="47">
        <v>45156</v>
      </c>
      <c r="I50" s="11" t="s">
        <v>316</v>
      </c>
    </row>
    <row r="51" spans="1:9" x14ac:dyDescent="0.3">
      <c r="A51" s="8">
        <f>IF(B51&lt;&gt;"",ROWS($B$6:B51),"")</f>
        <v>46</v>
      </c>
      <c r="B51" s="1" t="s">
        <v>425</v>
      </c>
      <c r="C51" s="1" t="s">
        <v>426</v>
      </c>
      <c r="D51" s="1" t="s">
        <v>427</v>
      </c>
      <c r="E51" s="21">
        <v>807.1</v>
      </c>
      <c r="F51" s="9">
        <v>177</v>
      </c>
      <c r="G51" s="9">
        <v>3</v>
      </c>
      <c r="H51" s="47">
        <v>45135</v>
      </c>
      <c r="I51" s="11" t="s">
        <v>288</v>
      </c>
    </row>
    <row r="52" spans="1:9" x14ac:dyDescent="0.3">
      <c r="A52" s="8">
        <f>IF(B52&lt;&gt;"",ROWS($B$6:B52),"")</f>
        <v>47</v>
      </c>
      <c r="B52" s="1" t="s">
        <v>97</v>
      </c>
      <c r="C52" s="1" t="s">
        <v>97</v>
      </c>
      <c r="D52" s="1" t="s">
        <v>98</v>
      </c>
      <c r="E52" s="21">
        <v>710.35</v>
      </c>
      <c r="F52" s="9">
        <v>133</v>
      </c>
      <c r="G52" s="9">
        <v>2</v>
      </c>
      <c r="H52" s="47">
        <v>45121</v>
      </c>
      <c r="I52" s="11" t="s">
        <v>67</v>
      </c>
    </row>
    <row r="53" spans="1:9" x14ac:dyDescent="0.3">
      <c r="A53" s="8">
        <f>IF(B53&lt;&gt;"",ROWS($B$6:B53),"")</f>
        <v>48</v>
      </c>
      <c r="B53" s="1" t="s">
        <v>686</v>
      </c>
      <c r="C53" s="1" t="s">
        <v>687</v>
      </c>
      <c r="D53" s="1" t="s">
        <v>113</v>
      </c>
      <c r="E53" s="21">
        <v>505</v>
      </c>
      <c r="F53" s="9">
        <v>179</v>
      </c>
      <c r="G53" s="9">
        <v>2</v>
      </c>
      <c r="H53" s="47">
        <v>44007</v>
      </c>
      <c r="I53" s="11" t="s">
        <v>101</v>
      </c>
    </row>
    <row r="54" spans="1:9" x14ac:dyDescent="0.3">
      <c r="A54" s="8">
        <f>IF(B54&lt;&gt;"",ROWS($B$6:B54),"")</f>
        <v>49</v>
      </c>
      <c r="B54" s="1" t="s">
        <v>779</v>
      </c>
      <c r="C54" s="1" t="s">
        <v>780</v>
      </c>
      <c r="D54" s="1" t="s">
        <v>622</v>
      </c>
      <c r="E54" s="21">
        <v>439.4</v>
      </c>
      <c r="F54" s="9">
        <v>76</v>
      </c>
      <c r="G54" s="9">
        <v>3</v>
      </c>
      <c r="H54" s="47">
        <v>45208</v>
      </c>
      <c r="I54" s="11" t="s">
        <v>465</v>
      </c>
    </row>
    <row r="55" spans="1:9" x14ac:dyDescent="0.3">
      <c r="A55" s="8">
        <f>IF(B55&lt;&gt;"",ROWS($B$6:B55),"")</f>
        <v>50</v>
      </c>
      <c r="B55" s="1" t="s">
        <v>62</v>
      </c>
      <c r="C55" s="1" t="s">
        <v>63</v>
      </c>
      <c r="D55" s="1" t="s">
        <v>64</v>
      </c>
      <c r="E55" s="21">
        <v>340.97</v>
      </c>
      <c r="F55" s="9">
        <v>101</v>
      </c>
      <c r="G55" s="9">
        <v>2</v>
      </c>
      <c r="H55" s="47">
        <v>44960</v>
      </c>
      <c r="I55" s="11" t="s">
        <v>32</v>
      </c>
    </row>
    <row r="56" spans="1:9" x14ac:dyDescent="0.3">
      <c r="A56" s="8">
        <f>IF(B56&lt;&gt;"",ROWS($B$6:B56),"")</f>
        <v>51</v>
      </c>
      <c r="B56" s="1" t="s">
        <v>851</v>
      </c>
      <c r="C56" s="1" t="s">
        <v>851</v>
      </c>
      <c r="D56" s="1" t="s">
        <v>37</v>
      </c>
      <c r="E56" s="21">
        <v>308</v>
      </c>
      <c r="F56" s="9">
        <v>50</v>
      </c>
      <c r="G56" s="9">
        <v>1</v>
      </c>
      <c r="H56" s="47">
        <v>42790</v>
      </c>
      <c r="I56" s="11" t="s">
        <v>67</v>
      </c>
    </row>
    <row r="57" spans="1:9" x14ac:dyDescent="0.3">
      <c r="A57" s="8">
        <f>IF(B57&lt;&gt;"",ROWS($B$6:B57),"")</f>
        <v>52</v>
      </c>
      <c r="B57" s="1" t="s">
        <v>840</v>
      </c>
      <c r="C57" s="1" t="s">
        <v>840</v>
      </c>
      <c r="D57" s="1" t="s">
        <v>37</v>
      </c>
      <c r="E57" s="21">
        <v>302.8</v>
      </c>
      <c r="F57" s="9">
        <v>44</v>
      </c>
      <c r="G57" s="9">
        <v>1</v>
      </c>
      <c r="H57" s="47">
        <v>44869</v>
      </c>
      <c r="I57" s="11" t="s">
        <v>67</v>
      </c>
    </row>
    <row r="58" spans="1:9" x14ac:dyDescent="0.3">
      <c r="A58" s="8">
        <f>IF(B58&lt;&gt;"",ROWS($B$6:B58),"")</f>
        <v>53</v>
      </c>
      <c r="B58" s="1" t="s">
        <v>604</v>
      </c>
      <c r="C58" s="1" t="s">
        <v>605</v>
      </c>
      <c r="D58" s="1" t="s">
        <v>458</v>
      </c>
      <c r="E58" s="21">
        <v>273</v>
      </c>
      <c r="F58" s="9">
        <v>91</v>
      </c>
      <c r="G58" s="9">
        <v>2</v>
      </c>
      <c r="H58" s="47">
        <v>45225</v>
      </c>
      <c r="I58" s="11" t="s">
        <v>465</v>
      </c>
    </row>
    <row r="59" spans="1:9" x14ac:dyDescent="0.3">
      <c r="A59" s="8">
        <f>IF(B59&lt;&gt;"",ROWS($B$6:B59),"")</f>
        <v>54</v>
      </c>
      <c r="B59" s="1" t="s">
        <v>616</v>
      </c>
      <c r="C59" s="1" t="s">
        <v>616</v>
      </c>
      <c r="D59" s="1" t="s">
        <v>37</v>
      </c>
      <c r="E59" s="21">
        <v>266.43</v>
      </c>
      <c r="F59" s="9">
        <v>71</v>
      </c>
      <c r="G59" s="9">
        <v>2</v>
      </c>
      <c r="H59" s="47">
        <v>44834</v>
      </c>
      <c r="I59" s="11" t="s">
        <v>101</v>
      </c>
    </row>
    <row r="60" spans="1:9" x14ac:dyDescent="0.3">
      <c r="A60" s="8">
        <f>IF(B60&lt;&gt;"",ROWS($B$6:B60),"")</f>
        <v>55</v>
      </c>
      <c r="B60" s="1" t="s">
        <v>475</v>
      </c>
      <c r="C60" s="1" t="s">
        <v>475</v>
      </c>
      <c r="D60" s="1" t="s">
        <v>37</v>
      </c>
      <c r="E60" s="21">
        <v>259.32</v>
      </c>
      <c r="F60" s="9">
        <v>84</v>
      </c>
      <c r="G60" s="9">
        <v>3</v>
      </c>
      <c r="H60" s="47">
        <v>44659</v>
      </c>
      <c r="I60" s="11" t="s">
        <v>67</v>
      </c>
    </row>
    <row r="61" spans="1:9" x14ac:dyDescent="0.3">
      <c r="A61" s="8">
        <f>IF(B61&lt;&gt;"",ROWS($B$6:B61),"")</f>
        <v>56</v>
      </c>
      <c r="B61" s="1" t="s">
        <v>389</v>
      </c>
      <c r="C61" s="1" t="s">
        <v>390</v>
      </c>
      <c r="D61" s="1" t="s">
        <v>31</v>
      </c>
      <c r="E61" s="21">
        <v>247</v>
      </c>
      <c r="F61" s="9">
        <v>42</v>
      </c>
      <c r="G61" s="9">
        <v>1</v>
      </c>
      <c r="H61" s="47">
        <v>45012</v>
      </c>
      <c r="I61" s="11" t="s">
        <v>101</v>
      </c>
    </row>
    <row r="62" spans="1:9" x14ac:dyDescent="0.3">
      <c r="A62" s="8">
        <f>IF(B62&lt;&gt;"",ROWS($B$6:B62),"")</f>
        <v>57</v>
      </c>
      <c r="B62" s="1" t="s">
        <v>418</v>
      </c>
      <c r="C62" s="1" t="s">
        <v>419</v>
      </c>
      <c r="D62" s="1" t="s">
        <v>420</v>
      </c>
      <c r="E62" s="21">
        <v>246</v>
      </c>
      <c r="F62" s="9">
        <v>45</v>
      </c>
      <c r="G62" s="9">
        <v>1</v>
      </c>
      <c r="H62" s="47">
        <v>45065</v>
      </c>
      <c r="I62" s="11" t="s">
        <v>232</v>
      </c>
    </row>
    <row r="63" spans="1:9" x14ac:dyDescent="0.3">
      <c r="A63" s="8">
        <f>IF(B63&lt;&gt;"",ROWS($B$6:B63),"")</f>
        <v>58</v>
      </c>
      <c r="B63" s="1" t="s">
        <v>867</v>
      </c>
      <c r="C63" s="1" t="s">
        <v>868</v>
      </c>
      <c r="D63" s="1" t="s">
        <v>191</v>
      </c>
      <c r="E63" s="21">
        <v>199.46</v>
      </c>
      <c r="F63" s="9">
        <v>43</v>
      </c>
      <c r="G63" s="9">
        <v>1</v>
      </c>
      <c r="H63" s="47">
        <v>45198</v>
      </c>
      <c r="I63" s="11" t="s">
        <v>247</v>
      </c>
    </row>
    <row r="64" spans="1:9" x14ac:dyDescent="0.3">
      <c r="A64" s="8">
        <f>IF(B64&lt;&gt;"",ROWS($B$6:B64),"")</f>
        <v>59</v>
      </c>
      <c r="B64" s="1" t="s">
        <v>421</v>
      </c>
      <c r="C64" s="1" t="s">
        <v>422</v>
      </c>
      <c r="D64" s="1" t="s">
        <v>27</v>
      </c>
      <c r="E64" s="21">
        <v>176.92</v>
      </c>
      <c r="F64" s="9">
        <v>22</v>
      </c>
      <c r="G64" s="9">
        <v>1</v>
      </c>
      <c r="H64" s="47">
        <v>45191</v>
      </c>
      <c r="I64" s="11" t="s">
        <v>232</v>
      </c>
    </row>
    <row r="65" spans="1:9" x14ac:dyDescent="0.3">
      <c r="A65" s="8">
        <f>IF(B65&lt;&gt;"",ROWS($B$6:B65),"")</f>
        <v>60</v>
      </c>
      <c r="B65" s="1" t="s">
        <v>76</v>
      </c>
      <c r="C65" s="1" t="s">
        <v>76</v>
      </c>
      <c r="D65" s="1" t="s">
        <v>37</v>
      </c>
      <c r="E65" s="21">
        <v>171.65</v>
      </c>
      <c r="F65" s="9">
        <v>51</v>
      </c>
      <c r="G65" s="9">
        <v>1</v>
      </c>
      <c r="H65" s="47">
        <v>44974</v>
      </c>
      <c r="I65" s="11" t="s">
        <v>67</v>
      </c>
    </row>
    <row r="66" spans="1:9" x14ac:dyDescent="0.3">
      <c r="A66" s="8">
        <f>IF(B66&lt;&gt;"",ROWS($B$6:B66),"")</f>
        <v>61</v>
      </c>
      <c r="B66" s="1" t="s">
        <v>881</v>
      </c>
      <c r="C66" s="1" t="s">
        <v>882</v>
      </c>
      <c r="D66" s="1" t="s">
        <v>113</v>
      </c>
      <c r="E66" s="21">
        <v>165</v>
      </c>
      <c r="F66" s="9">
        <v>33</v>
      </c>
      <c r="G66" s="9">
        <v>1</v>
      </c>
      <c r="H66" s="47">
        <v>44655</v>
      </c>
      <c r="I66" s="11" t="s">
        <v>101</v>
      </c>
    </row>
    <row r="67" spans="1:9" x14ac:dyDescent="0.3">
      <c r="A67" s="8">
        <f>IF(B67&lt;&gt;"",ROWS($B$6:B67),"")</f>
        <v>62</v>
      </c>
      <c r="B67" s="1" t="s">
        <v>785</v>
      </c>
      <c r="C67" s="1" t="s">
        <v>786</v>
      </c>
      <c r="D67" s="1" t="s">
        <v>568</v>
      </c>
      <c r="E67" s="21">
        <v>135</v>
      </c>
      <c r="F67" s="9">
        <v>23</v>
      </c>
      <c r="G67" s="9">
        <v>3</v>
      </c>
      <c r="H67" s="47">
        <v>45211</v>
      </c>
      <c r="I67" s="11" t="s">
        <v>465</v>
      </c>
    </row>
    <row r="68" spans="1:9" x14ac:dyDescent="0.3">
      <c r="A68" s="8">
        <f>IF(B68&lt;&gt;"",ROWS($B$6:B68),"")</f>
        <v>63</v>
      </c>
      <c r="B68" s="1" t="s">
        <v>79</v>
      </c>
      <c r="C68" s="1" t="s">
        <v>79</v>
      </c>
      <c r="D68" s="1" t="s">
        <v>37</v>
      </c>
      <c r="E68" s="21">
        <v>129</v>
      </c>
      <c r="F68" s="9">
        <v>43</v>
      </c>
      <c r="G68" s="9">
        <v>1</v>
      </c>
      <c r="H68" s="47">
        <v>45037</v>
      </c>
      <c r="I68" s="11" t="s">
        <v>80</v>
      </c>
    </row>
    <row r="69" spans="1:9" x14ac:dyDescent="0.3">
      <c r="A69" s="8">
        <f>IF(B69&lt;&gt;"",ROWS($B$6:B69),"")</f>
        <v>64</v>
      </c>
      <c r="B69" s="1" t="s">
        <v>902</v>
      </c>
      <c r="C69" s="1" t="s">
        <v>902</v>
      </c>
      <c r="D69" s="1" t="s">
        <v>113</v>
      </c>
      <c r="E69" s="21">
        <v>120</v>
      </c>
      <c r="F69" s="9">
        <v>20</v>
      </c>
      <c r="G69" s="9">
        <v>1</v>
      </c>
      <c r="H69" s="47">
        <v>44316</v>
      </c>
      <c r="I69" s="11" t="s">
        <v>101</v>
      </c>
    </row>
    <row r="70" spans="1:9" x14ac:dyDescent="0.3">
      <c r="A70" s="8">
        <f>IF(B70&lt;&gt;"",ROWS($B$6:B70),"")</f>
        <v>65</v>
      </c>
      <c r="B70" s="1" t="s">
        <v>196</v>
      </c>
      <c r="C70" s="1" t="s">
        <v>197</v>
      </c>
      <c r="D70" s="1" t="s">
        <v>113</v>
      </c>
      <c r="E70" s="21">
        <v>119.9</v>
      </c>
      <c r="F70" s="9">
        <v>22</v>
      </c>
      <c r="G70" s="9">
        <v>1</v>
      </c>
      <c r="H70" s="47">
        <v>45002</v>
      </c>
      <c r="I70" s="11" t="s">
        <v>67</v>
      </c>
    </row>
    <row r="71" spans="1:9" x14ac:dyDescent="0.3">
      <c r="A71" s="8">
        <f>IF(B71&lt;&gt;"",ROWS($B$6:B71),"")</f>
        <v>66</v>
      </c>
      <c r="B71" s="1" t="s">
        <v>273</v>
      </c>
      <c r="C71" s="1" t="s">
        <v>274</v>
      </c>
      <c r="D71" s="1" t="s">
        <v>27</v>
      </c>
      <c r="E71" s="21">
        <v>114.45</v>
      </c>
      <c r="F71" s="9">
        <v>15</v>
      </c>
      <c r="G71" s="9">
        <v>1</v>
      </c>
      <c r="H71" s="47">
        <v>44995</v>
      </c>
      <c r="I71" s="11" t="s">
        <v>275</v>
      </c>
    </row>
    <row r="72" spans="1:9" x14ac:dyDescent="0.3">
      <c r="A72" s="8">
        <f>IF(B72&lt;&gt;"",ROWS($B$6:B72),"")</f>
        <v>67</v>
      </c>
      <c r="B72" s="1" t="s">
        <v>903</v>
      </c>
      <c r="C72" s="1" t="s">
        <v>903</v>
      </c>
      <c r="D72" s="1" t="s">
        <v>904</v>
      </c>
      <c r="E72" s="21">
        <v>114</v>
      </c>
      <c r="F72" s="9">
        <v>19</v>
      </c>
      <c r="G72" s="9">
        <v>1</v>
      </c>
      <c r="H72" s="47">
        <v>44316</v>
      </c>
      <c r="I72" s="11" t="s">
        <v>101</v>
      </c>
    </row>
    <row r="73" spans="1:9" x14ac:dyDescent="0.3">
      <c r="A73" s="8">
        <f>IF(B73&lt;&gt;"",ROWS($B$6:B73),"")</f>
        <v>68</v>
      </c>
      <c r="B73" s="1" t="s">
        <v>134</v>
      </c>
      <c r="C73" s="1" t="s">
        <v>135</v>
      </c>
      <c r="D73" s="1" t="s">
        <v>27</v>
      </c>
      <c r="E73" s="21">
        <v>100</v>
      </c>
      <c r="F73" s="9">
        <v>23</v>
      </c>
      <c r="G73" s="9">
        <v>1</v>
      </c>
      <c r="H73" s="47">
        <v>44967</v>
      </c>
      <c r="I73" s="11" t="s">
        <v>101</v>
      </c>
    </row>
    <row r="74" spans="1:9" x14ac:dyDescent="0.3">
      <c r="A74" s="8">
        <f>IF(B74&lt;&gt;"",ROWS($B$6:B74),"")</f>
        <v>69</v>
      </c>
      <c r="B74" s="1" t="s">
        <v>179</v>
      </c>
      <c r="C74" s="1" t="s">
        <v>180</v>
      </c>
      <c r="D74" s="1" t="s">
        <v>64</v>
      </c>
      <c r="E74" s="21">
        <v>89.97</v>
      </c>
      <c r="F74" s="9">
        <v>26</v>
      </c>
      <c r="G74" s="9">
        <v>1</v>
      </c>
      <c r="H74" s="47">
        <v>44981</v>
      </c>
      <c r="I74" s="11" t="s">
        <v>119</v>
      </c>
    </row>
    <row r="75" spans="1:9" x14ac:dyDescent="0.3">
      <c r="A75" s="8">
        <f>IF(B75&lt;&gt;"",ROWS($B$6:B75),"")</f>
        <v>70</v>
      </c>
      <c r="B75" s="1" t="s">
        <v>884</v>
      </c>
      <c r="C75" s="1" t="s">
        <v>885</v>
      </c>
      <c r="D75" s="1" t="s">
        <v>113</v>
      </c>
      <c r="E75" s="21">
        <v>86</v>
      </c>
      <c r="F75" s="9">
        <v>24</v>
      </c>
      <c r="G75" s="9">
        <v>1</v>
      </c>
      <c r="H75" s="47">
        <v>45191</v>
      </c>
      <c r="I75" s="11" t="s">
        <v>247</v>
      </c>
    </row>
    <row r="76" spans="1:9" x14ac:dyDescent="0.3">
      <c r="A76" s="8">
        <f>IF(B76&lt;&gt;"",ROWS($B$6:B76),"")</f>
        <v>71</v>
      </c>
      <c r="B76" s="1" t="s">
        <v>307</v>
      </c>
      <c r="C76" s="1" t="s">
        <v>307</v>
      </c>
      <c r="D76" s="1" t="s">
        <v>113</v>
      </c>
      <c r="E76" s="21">
        <v>72</v>
      </c>
      <c r="F76" s="9">
        <v>12</v>
      </c>
      <c r="G76" s="9">
        <v>2</v>
      </c>
      <c r="H76" s="47">
        <v>45170</v>
      </c>
      <c r="I76" s="11" t="s">
        <v>160</v>
      </c>
    </row>
    <row r="77" spans="1:9" x14ac:dyDescent="0.3">
      <c r="A77" s="8">
        <f>IF(B77&lt;&gt;"",ROWS($B$6:B77),"")</f>
        <v>72</v>
      </c>
      <c r="B77" s="1" t="s">
        <v>68</v>
      </c>
      <c r="C77" s="1" t="s">
        <v>69</v>
      </c>
      <c r="D77" s="1" t="s">
        <v>27</v>
      </c>
      <c r="E77" s="21">
        <v>56.620000000016297</v>
      </c>
      <c r="F77" s="9">
        <v>12</v>
      </c>
      <c r="G77" s="9">
        <v>1</v>
      </c>
      <c r="H77" s="47">
        <v>45009</v>
      </c>
      <c r="I77" s="11" t="s">
        <v>67</v>
      </c>
    </row>
    <row r="78" spans="1:9" x14ac:dyDescent="0.3">
      <c r="A78" s="8">
        <f>IF(B78&lt;&gt;"",ROWS($B$6:B78),"")</f>
        <v>73</v>
      </c>
      <c r="B78" s="1" t="s">
        <v>602</v>
      </c>
      <c r="C78" s="1" t="s">
        <v>603</v>
      </c>
      <c r="D78" s="1" t="s">
        <v>113</v>
      </c>
      <c r="E78" s="21">
        <v>40</v>
      </c>
      <c r="F78" s="9">
        <v>18</v>
      </c>
      <c r="G78" s="9">
        <v>1</v>
      </c>
      <c r="H78" s="47">
        <v>45156</v>
      </c>
      <c r="I78" s="11" t="s">
        <v>101</v>
      </c>
    </row>
    <row r="79" spans="1:9" x14ac:dyDescent="0.3">
      <c r="A79" s="8">
        <f>IF(B79&lt;&gt;"",ROWS($B$6:B79),"")</f>
        <v>74</v>
      </c>
      <c r="B79" s="1" t="s">
        <v>816</v>
      </c>
      <c r="C79" s="1" t="s">
        <v>817</v>
      </c>
      <c r="D79" s="1" t="s">
        <v>818</v>
      </c>
      <c r="E79" s="21">
        <v>14</v>
      </c>
      <c r="F79" s="9">
        <v>4</v>
      </c>
      <c r="G79" s="9">
        <v>1</v>
      </c>
      <c r="H79" s="47">
        <v>45012</v>
      </c>
      <c r="I79" s="11" t="s">
        <v>101</v>
      </c>
    </row>
    <row r="80" spans="1:9" x14ac:dyDescent="0.3">
      <c r="E80" s="19">
        <f>SUBTOTAL(109,Table3_Spalis[Pajamos])</f>
        <v>1908190.06</v>
      </c>
      <c r="F80" s="12">
        <f>SUBTOTAL(109,Table3_Spalis[Žiūrovų skaičius])</f>
        <v>311420</v>
      </c>
    </row>
  </sheetData>
  <pageMargins left="0.75" right="0.75" top="1" bottom="1" header="0.5" footer="0.5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80"/>
  <sheetViews>
    <sheetView topLeftCell="B46" workbookViewId="0">
      <selection activeCell="H62" sqref="H62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5" width="18" style="19" customWidth="1"/>
    <col min="6" max="7" width="18" customWidth="1"/>
    <col min="8" max="8" width="18" style="45" customWidth="1"/>
    <col min="9" max="9" width="45" customWidth="1"/>
  </cols>
  <sheetData>
    <row r="1" spans="1:9" x14ac:dyDescent="0.3">
      <c r="A1" s="13">
        <f>'2023'!A1</f>
        <v>2023</v>
      </c>
    </row>
    <row r="2" spans="1:9" x14ac:dyDescent="0.3">
      <c r="A2" s="16" t="str">
        <f>'2023'!A2</f>
        <v>Lietuvos kino teatruose rodytų filmų TOP</v>
      </c>
    </row>
    <row r="3" spans="1:9" x14ac:dyDescent="0.3">
      <c r="A3" s="16" t="s">
        <v>22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20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65</v>
      </c>
      <c r="C6" s="1" t="s">
        <v>66</v>
      </c>
      <c r="D6" s="1" t="s">
        <v>27</v>
      </c>
      <c r="E6" s="21">
        <v>210602.48</v>
      </c>
      <c r="F6" s="9">
        <v>28400</v>
      </c>
      <c r="G6" s="9">
        <v>17</v>
      </c>
      <c r="H6" s="47">
        <v>45247</v>
      </c>
      <c r="I6" s="11" t="s">
        <v>67</v>
      </c>
    </row>
    <row r="7" spans="1:9" x14ac:dyDescent="0.3">
      <c r="A7" s="8">
        <f>IF(B7&lt;&gt;"",ROWS($B$6:B7),"")</f>
        <v>2</v>
      </c>
      <c r="B7" s="1" t="s">
        <v>70</v>
      </c>
      <c r="C7" s="1" t="s">
        <v>71</v>
      </c>
      <c r="D7" s="1" t="s">
        <v>72</v>
      </c>
      <c r="E7" s="21">
        <v>195898.57</v>
      </c>
      <c r="F7" s="9">
        <v>37513</v>
      </c>
      <c r="G7" s="9">
        <v>21</v>
      </c>
      <c r="H7" s="47">
        <v>45226</v>
      </c>
      <c r="I7" s="11" t="s">
        <v>73</v>
      </c>
    </row>
    <row r="8" spans="1:9" x14ac:dyDescent="0.3">
      <c r="A8" s="8">
        <f>IF(B8&lt;&gt;"",ROWS($B$6:B8),"")</f>
        <v>3</v>
      </c>
      <c r="B8" s="1" t="s">
        <v>102</v>
      </c>
      <c r="C8" s="1" t="s">
        <v>102</v>
      </c>
      <c r="D8" s="1" t="s">
        <v>37</v>
      </c>
      <c r="E8" s="21">
        <v>195007</v>
      </c>
      <c r="F8" s="9">
        <v>29140</v>
      </c>
      <c r="G8" s="9">
        <v>10</v>
      </c>
      <c r="H8" s="47">
        <v>45233</v>
      </c>
      <c r="I8" s="11" t="s">
        <v>103</v>
      </c>
    </row>
    <row r="9" spans="1:9" x14ac:dyDescent="0.3">
      <c r="A9" s="8">
        <f>IF(B9&lt;&gt;"",ROWS($B$6:B9),"")</f>
        <v>4</v>
      </c>
      <c r="B9" s="1" t="s">
        <v>52</v>
      </c>
      <c r="C9" s="1" t="s">
        <v>53</v>
      </c>
      <c r="D9" s="1" t="s">
        <v>27</v>
      </c>
      <c r="E9" s="21">
        <v>169007.3</v>
      </c>
      <c r="F9" s="9">
        <v>25160</v>
      </c>
      <c r="G9" s="9">
        <v>16</v>
      </c>
      <c r="H9" s="47">
        <v>45226</v>
      </c>
      <c r="I9" s="11" t="s">
        <v>35</v>
      </c>
    </row>
    <row r="10" spans="1:9" x14ac:dyDescent="0.3">
      <c r="A10" s="8">
        <f>IF(B10&lt;&gt;"",ROWS($B$6:B10),"")</f>
        <v>5</v>
      </c>
      <c r="B10" s="1" t="s">
        <v>47</v>
      </c>
      <c r="C10" s="1" t="s">
        <v>48</v>
      </c>
      <c r="D10" s="1" t="s">
        <v>27</v>
      </c>
      <c r="E10" s="21">
        <v>138539.13</v>
      </c>
      <c r="F10" s="9">
        <v>24952</v>
      </c>
      <c r="G10" s="9">
        <v>26</v>
      </c>
      <c r="H10" s="47">
        <v>45212</v>
      </c>
      <c r="I10" s="11" t="s">
        <v>35</v>
      </c>
    </row>
    <row r="11" spans="1:9" x14ac:dyDescent="0.3">
      <c r="A11" s="8">
        <f>IF(B11&lt;&gt;"",ROWS($B$6:B11),"")</f>
        <v>6</v>
      </c>
      <c r="B11" s="1" t="s">
        <v>85</v>
      </c>
      <c r="C11" s="1" t="s">
        <v>948</v>
      </c>
      <c r="D11" s="1" t="s">
        <v>27</v>
      </c>
      <c r="E11" s="21">
        <v>107107.14</v>
      </c>
      <c r="F11" s="9">
        <v>15114</v>
      </c>
      <c r="G11" s="9">
        <v>17</v>
      </c>
      <c r="H11" s="47">
        <v>45219</v>
      </c>
      <c r="I11" s="11" t="s">
        <v>73</v>
      </c>
    </row>
    <row r="12" spans="1:9" x14ac:dyDescent="0.3">
      <c r="A12" s="8">
        <f>IF(B12&lt;&gt;"",ROWS($B$6:B12),"")</f>
        <v>7</v>
      </c>
      <c r="B12" s="1" t="s">
        <v>157</v>
      </c>
      <c r="C12" s="1" t="s">
        <v>158</v>
      </c>
      <c r="D12" s="1" t="s">
        <v>27</v>
      </c>
      <c r="E12" s="21">
        <v>91981.49</v>
      </c>
      <c r="F12" s="9">
        <v>12289</v>
      </c>
      <c r="G12" s="9">
        <v>23</v>
      </c>
      <c r="H12" s="47">
        <v>45240</v>
      </c>
      <c r="I12" s="11" t="s">
        <v>28</v>
      </c>
    </row>
    <row r="13" spans="1:9" x14ac:dyDescent="0.3">
      <c r="A13" s="8">
        <f>IF(B13&lt;&gt;"",ROWS($B$6:B13),"")</f>
        <v>8</v>
      </c>
      <c r="B13" s="1" t="s">
        <v>92</v>
      </c>
      <c r="C13" s="1" t="s">
        <v>93</v>
      </c>
      <c r="D13" s="1" t="s">
        <v>27</v>
      </c>
      <c r="E13" s="21">
        <v>64795.74</v>
      </c>
      <c r="F13" s="9">
        <v>12658</v>
      </c>
      <c r="G13" s="9">
        <v>24</v>
      </c>
      <c r="H13" s="47">
        <v>45254</v>
      </c>
      <c r="I13" s="11" t="s">
        <v>28</v>
      </c>
    </row>
    <row r="14" spans="1:9" x14ac:dyDescent="0.3">
      <c r="A14" s="8">
        <f>IF(B14&lt;&gt;"",ROWS($B$6:B14),"")</f>
        <v>9</v>
      </c>
      <c r="B14" s="1" t="s">
        <v>207</v>
      </c>
      <c r="C14" s="1" t="s">
        <v>208</v>
      </c>
      <c r="D14" s="1" t="s">
        <v>27</v>
      </c>
      <c r="E14" s="21">
        <v>51702.26</v>
      </c>
      <c r="F14" s="9">
        <v>7437</v>
      </c>
      <c r="G14" s="9">
        <v>15</v>
      </c>
      <c r="H14" s="47">
        <v>45240</v>
      </c>
      <c r="I14" s="11" t="s">
        <v>67</v>
      </c>
    </row>
    <row r="15" spans="1:9" x14ac:dyDescent="0.3">
      <c r="A15" s="8">
        <f>IF(B15&lt;&gt;"",ROWS($B$6:B15),"")</f>
        <v>10</v>
      </c>
      <c r="B15" s="1" t="s">
        <v>165</v>
      </c>
      <c r="C15" s="1" t="s">
        <v>165</v>
      </c>
      <c r="D15" s="1" t="s">
        <v>37</v>
      </c>
      <c r="E15" s="21">
        <v>43323</v>
      </c>
      <c r="F15" s="9">
        <v>6515</v>
      </c>
      <c r="G15" s="9">
        <v>10</v>
      </c>
      <c r="H15" s="47">
        <v>45254</v>
      </c>
      <c r="I15" s="11" t="s">
        <v>166</v>
      </c>
    </row>
    <row r="16" spans="1:9" x14ac:dyDescent="0.3">
      <c r="A16" s="8">
        <f>IF(B16&lt;&gt;"",ROWS($B$6:B16),"")</f>
        <v>11</v>
      </c>
      <c r="B16" s="1" t="s">
        <v>241</v>
      </c>
      <c r="C16" s="1" t="s">
        <v>242</v>
      </c>
      <c r="D16" s="1" t="s">
        <v>113</v>
      </c>
      <c r="E16" s="21">
        <v>40028.76</v>
      </c>
      <c r="F16" s="9">
        <v>7760</v>
      </c>
      <c r="G16" s="9">
        <v>20</v>
      </c>
      <c r="H16" s="47">
        <v>45240</v>
      </c>
      <c r="I16" s="11" t="s">
        <v>67</v>
      </c>
    </row>
    <row r="17" spans="1:9" x14ac:dyDescent="0.3">
      <c r="A17" s="8">
        <f>IF(B17&lt;&gt;"",ROWS($B$6:B17),"")</f>
        <v>12</v>
      </c>
      <c r="B17" s="1" t="s">
        <v>212</v>
      </c>
      <c r="C17" s="1" t="s">
        <v>213</v>
      </c>
      <c r="D17" s="1" t="s">
        <v>113</v>
      </c>
      <c r="E17" s="21">
        <v>29337.06</v>
      </c>
      <c r="F17" s="9">
        <v>4580</v>
      </c>
      <c r="G17" s="9">
        <v>16</v>
      </c>
      <c r="H17" s="47">
        <v>45254</v>
      </c>
      <c r="I17" s="11" t="s">
        <v>67</v>
      </c>
    </row>
    <row r="18" spans="1:9" x14ac:dyDescent="0.3">
      <c r="A18" s="8">
        <f>IF(B18&lt;&gt;"",ROWS($B$6:B18),"")</f>
        <v>13</v>
      </c>
      <c r="B18" s="1" t="s">
        <v>293</v>
      </c>
      <c r="C18" s="1" t="s">
        <v>293</v>
      </c>
      <c r="D18" s="1" t="s">
        <v>294</v>
      </c>
      <c r="E18" s="21">
        <v>26317.69</v>
      </c>
      <c r="F18" s="9">
        <v>5051</v>
      </c>
      <c r="G18" s="9">
        <v>16</v>
      </c>
      <c r="H18" s="47">
        <v>45233</v>
      </c>
      <c r="I18" s="11" t="s">
        <v>247</v>
      </c>
    </row>
    <row r="19" spans="1:9" x14ac:dyDescent="0.3">
      <c r="A19" s="8">
        <f>IF(B19&lt;&gt;"",ROWS($B$6:B19),"")</f>
        <v>14</v>
      </c>
      <c r="B19" s="1" t="s">
        <v>49</v>
      </c>
      <c r="C19" s="1" t="s">
        <v>50</v>
      </c>
      <c r="D19" s="1" t="s">
        <v>31</v>
      </c>
      <c r="E19" s="21">
        <v>22269.63</v>
      </c>
      <c r="F19" s="9">
        <v>2815</v>
      </c>
      <c r="G19" s="9">
        <v>13</v>
      </c>
      <c r="H19" s="47" t="s">
        <v>670</v>
      </c>
      <c r="I19" s="11" t="s">
        <v>51</v>
      </c>
    </row>
    <row r="20" spans="1:9" x14ac:dyDescent="0.3">
      <c r="A20" s="8">
        <f>IF(B20&lt;&gt;"",ROWS($B$6:B20),"")</f>
        <v>15</v>
      </c>
      <c r="B20" s="1" t="s">
        <v>233</v>
      </c>
      <c r="C20" s="1" t="s">
        <v>234</v>
      </c>
      <c r="D20" s="1" t="s">
        <v>235</v>
      </c>
      <c r="E20" s="21">
        <v>21405.759999999977</v>
      </c>
      <c r="F20" s="9">
        <v>3438</v>
      </c>
      <c r="G20" s="9">
        <v>20</v>
      </c>
      <c r="H20" s="47">
        <v>45254</v>
      </c>
      <c r="I20" s="11" t="s">
        <v>101</v>
      </c>
    </row>
    <row r="21" spans="1:9" x14ac:dyDescent="0.3">
      <c r="A21" s="8">
        <f>IF(B21&lt;&gt;"",ROWS($B$6:B21),"")</f>
        <v>16</v>
      </c>
      <c r="B21" s="1" t="s">
        <v>127</v>
      </c>
      <c r="C21" s="1" t="s">
        <v>128</v>
      </c>
      <c r="D21" s="1" t="s">
        <v>27</v>
      </c>
      <c r="E21" s="21">
        <v>18973.27</v>
      </c>
      <c r="F21" s="9">
        <v>2534</v>
      </c>
      <c r="G21" s="9">
        <v>7</v>
      </c>
      <c r="H21" s="47">
        <v>45205</v>
      </c>
      <c r="I21" s="11" t="s">
        <v>28</v>
      </c>
    </row>
    <row r="22" spans="1:9" x14ac:dyDescent="0.3">
      <c r="A22" s="8">
        <f>IF(B22&lt;&gt;"",ROWS($B$6:B22),"")</f>
        <v>17</v>
      </c>
      <c r="B22" s="1" t="s">
        <v>341</v>
      </c>
      <c r="C22" s="1" t="s">
        <v>342</v>
      </c>
      <c r="D22" s="1" t="s">
        <v>188</v>
      </c>
      <c r="E22" s="21">
        <v>17596.550000000003</v>
      </c>
      <c r="F22" s="9">
        <v>3369</v>
      </c>
      <c r="G22" s="9">
        <v>14</v>
      </c>
      <c r="H22" s="47">
        <v>45247</v>
      </c>
      <c r="I22" s="11" t="s">
        <v>288</v>
      </c>
    </row>
    <row r="23" spans="1:9" x14ac:dyDescent="0.3">
      <c r="A23" s="8">
        <f>IF(B23&lt;&gt;"",ROWS($B$6:B23),"")</f>
        <v>18</v>
      </c>
      <c r="B23" s="1" t="s">
        <v>333</v>
      </c>
      <c r="C23" s="1" t="s">
        <v>334</v>
      </c>
      <c r="D23" s="1" t="s">
        <v>27</v>
      </c>
      <c r="E23" s="21">
        <v>17539.689999999999</v>
      </c>
      <c r="F23" s="9">
        <v>2594</v>
      </c>
      <c r="G23" s="9">
        <v>15</v>
      </c>
      <c r="H23" s="47">
        <v>45247</v>
      </c>
      <c r="I23" s="11" t="s">
        <v>119</v>
      </c>
    </row>
    <row r="24" spans="1:9" x14ac:dyDescent="0.3">
      <c r="A24" s="8">
        <f>IF(B24&lt;&gt;"",ROWS($B$6:B24),"")</f>
        <v>19</v>
      </c>
      <c r="B24" s="1" t="s">
        <v>99</v>
      </c>
      <c r="C24" s="1" t="s">
        <v>99</v>
      </c>
      <c r="D24" s="1" t="s">
        <v>100</v>
      </c>
      <c r="E24" s="21">
        <v>16364.21</v>
      </c>
      <c r="F24" s="9">
        <v>2498</v>
      </c>
      <c r="G24" s="9">
        <v>10</v>
      </c>
      <c r="H24" s="47">
        <v>45191</v>
      </c>
      <c r="I24" s="11" t="s">
        <v>101</v>
      </c>
    </row>
    <row r="25" spans="1:9" x14ac:dyDescent="0.3">
      <c r="A25" s="8">
        <f>IF(B25&lt;&gt;"",ROWS($B$6:B25),"")</f>
        <v>20</v>
      </c>
      <c r="B25" s="1" t="s">
        <v>327</v>
      </c>
      <c r="C25" s="1" t="s">
        <v>328</v>
      </c>
      <c r="D25" s="1" t="s">
        <v>27</v>
      </c>
      <c r="E25" s="21">
        <v>16171.09</v>
      </c>
      <c r="F25" s="9">
        <v>2306</v>
      </c>
      <c r="G25" s="9">
        <v>13</v>
      </c>
      <c r="H25" s="47">
        <v>45233</v>
      </c>
      <c r="I25" s="11" t="s">
        <v>67</v>
      </c>
    </row>
    <row r="26" spans="1:9" x14ac:dyDescent="0.3">
      <c r="A26" s="8">
        <f>IF(B26&lt;&gt;"",ROWS($B$6:B26),"")</f>
        <v>21</v>
      </c>
      <c r="B26" s="1" t="s">
        <v>349</v>
      </c>
      <c r="C26" s="1" t="s">
        <v>350</v>
      </c>
      <c r="D26" s="1" t="s">
        <v>27</v>
      </c>
      <c r="E26" s="21">
        <v>15916.21</v>
      </c>
      <c r="F26" s="9">
        <v>2262</v>
      </c>
      <c r="G26" s="9">
        <v>11</v>
      </c>
      <c r="H26" s="47">
        <v>45233</v>
      </c>
      <c r="I26" s="11" t="s">
        <v>133</v>
      </c>
    </row>
    <row r="27" spans="1:9" x14ac:dyDescent="0.3">
      <c r="A27" s="8">
        <f>IF(B27&lt;&gt;"",ROWS($B$6:B27),"")</f>
        <v>22</v>
      </c>
      <c r="B27" s="1" t="s">
        <v>129</v>
      </c>
      <c r="C27" s="1" t="s">
        <v>130</v>
      </c>
      <c r="D27" s="1" t="s">
        <v>27</v>
      </c>
      <c r="E27" s="21">
        <v>15141.85</v>
      </c>
      <c r="F27" s="9">
        <v>1969</v>
      </c>
      <c r="G27" s="9">
        <v>10</v>
      </c>
      <c r="H27" s="47">
        <v>45205</v>
      </c>
      <c r="I27" s="11" t="s">
        <v>35</v>
      </c>
    </row>
    <row r="28" spans="1:9" x14ac:dyDescent="0.3">
      <c r="A28" s="8">
        <f>IF(B28&lt;&gt;"",ROWS($B$6:B28),"")</f>
        <v>23</v>
      </c>
      <c r="B28" s="1" t="s">
        <v>301</v>
      </c>
      <c r="C28" s="1" t="s">
        <v>301</v>
      </c>
      <c r="D28" s="1" t="s">
        <v>37</v>
      </c>
      <c r="E28" s="21">
        <v>14052.27</v>
      </c>
      <c r="F28" s="9">
        <v>2363</v>
      </c>
      <c r="G28" s="9">
        <v>18</v>
      </c>
      <c r="H28" s="47">
        <v>45226</v>
      </c>
      <c r="I28" s="11" t="s">
        <v>101</v>
      </c>
    </row>
    <row r="29" spans="1:9" x14ac:dyDescent="0.3">
      <c r="A29" s="8">
        <f>IF(B29&lt;&gt;"",ROWS($B$6:B29),"")</f>
        <v>24</v>
      </c>
      <c r="B29" s="1" t="s">
        <v>222</v>
      </c>
      <c r="C29" s="1" t="s">
        <v>222</v>
      </c>
      <c r="D29" s="1" t="s">
        <v>37</v>
      </c>
      <c r="E29" s="21">
        <v>10359.959999999999</v>
      </c>
      <c r="F29" s="9">
        <v>1740</v>
      </c>
      <c r="G29" s="9">
        <v>12</v>
      </c>
      <c r="H29" s="47">
        <v>45219</v>
      </c>
      <c r="I29" s="11" t="s">
        <v>223</v>
      </c>
    </row>
    <row r="30" spans="1:9" x14ac:dyDescent="0.3">
      <c r="A30" s="8">
        <f>IF(B30&lt;&gt;"",ROWS($B$6:B30),"")</f>
        <v>25</v>
      </c>
      <c r="B30" s="1" t="s">
        <v>423</v>
      </c>
      <c r="C30" s="1" t="s">
        <v>423</v>
      </c>
      <c r="D30" s="1" t="s">
        <v>37</v>
      </c>
      <c r="E30" s="21">
        <v>9824.94</v>
      </c>
      <c r="F30" s="9">
        <v>1657</v>
      </c>
      <c r="G30" s="9">
        <v>7</v>
      </c>
      <c r="H30" s="47">
        <v>45248</v>
      </c>
      <c r="I30" s="11" t="s">
        <v>424</v>
      </c>
    </row>
    <row r="31" spans="1:9" x14ac:dyDescent="0.3">
      <c r="A31" s="8">
        <f>IF(B31&lt;&gt;"",ROWS($B$6:B31),"")</f>
        <v>26</v>
      </c>
      <c r="B31" s="1" t="s">
        <v>351</v>
      </c>
      <c r="C31" s="1" t="s">
        <v>352</v>
      </c>
      <c r="D31" s="1" t="s">
        <v>353</v>
      </c>
      <c r="E31" s="21">
        <v>9571</v>
      </c>
      <c r="F31" s="9">
        <v>1632</v>
      </c>
      <c r="G31" s="9">
        <v>10</v>
      </c>
      <c r="H31" s="47">
        <v>45254</v>
      </c>
      <c r="I31" s="11" t="s">
        <v>332</v>
      </c>
    </row>
    <row r="32" spans="1:9" x14ac:dyDescent="0.3">
      <c r="A32" s="8">
        <f>IF(B32&lt;&gt;"",ROWS($B$6:B32),"")</f>
        <v>27</v>
      </c>
      <c r="B32" s="1" t="s">
        <v>323</v>
      </c>
      <c r="C32" s="1" t="s">
        <v>324</v>
      </c>
      <c r="D32" s="1" t="s">
        <v>325</v>
      </c>
      <c r="E32" s="21">
        <v>8578.2000000000007</v>
      </c>
      <c r="F32" s="9">
        <v>1432</v>
      </c>
      <c r="G32" s="9">
        <v>7</v>
      </c>
      <c r="H32" s="47">
        <v>45219</v>
      </c>
      <c r="I32" s="11" t="s">
        <v>326</v>
      </c>
    </row>
    <row r="33" spans="1:9" x14ac:dyDescent="0.3">
      <c r="A33" s="8">
        <f>IF(B33&lt;&gt;"",ROWS($B$6:B33),"")</f>
        <v>28</v>
      </c>
      <c r="B33" s="1" t="s">
        <v>83</v>
      </c>
      <c r="C33" s="1" t="s">
        <v>83</v>
      </c>
      <c r="D33" s="1" t="s">
        <v>37</v>
      </c>
      <c r="E33" s="21">
        <v>8539.2300000000014</v>
      </c>
      <c r="F33" s="9">
        <v>1270</v>
      </c>
      <c r="G33" s="9">
        <v>8</v>
      </c>
      <c r="H33" s="47">
        <v>45198</v>
      </c>
      <c r="I33" s="11" t="s">
        <v>38</v>
      </c>
    </row>
    <row r="34" spans="1:9" x14ac:dyDescent="0.3">
      <c r="A34" s="8">
        <f>IF(B34&lt;&gt;"",ROWS($B$6:B34),"")</f>
        <v>29</v>
      </c>
      <c r="B34" s="1" t="s">
        <v>33</v>
      </c>
      <c r="C34" s="1" t="s">
        <v>34</v>
      </c>
      <c r="D34" s="1" t="s">
        <v>31</v>
      </c>
      <c r="E34" s="21">
        <v>7817.53</v>
      </c>
      <c r="F34" s="9">
        <v>1111</v>
      </c>
      <c r="G34" s="9">
        <v>3</v>
      </c>
      <c r="H34" s="47">
        <v>45128</v>
      </c>
      <c r="I34" s="11" t="s">
        <v>35</v>
      </c>
    </row>
    <row r="35" spans="1:9" x14ac:dyDescent="0.3">
      <c r="A35" s="8">
        <f>IF(B35&lt;&gt;"",ROWS($B$6:B35),"")</f>
        <v>30</v>
      </c>
      <c r="B35" s="1" t="s">
        <v>403</v>
      </c>
      <c r="C35" s="1" t="s">
        <v>404</v>
      </c>
      <c r="D35" s="1" t="s">
        <v>27</v>
      </c>
      <c r="E35" s="21">
        <v>7779</v>
      </c>
      <c r="F35" s="9">
        <v>1244</v>
      </c>
      <c r="G35" s="9">
        <v>10</v>
      </c>
      <c r="H35" s="47">
        <v>45254</v>
      </c>
      <c r="I35" s="11" t="s">
        <v>160</v>
      </c>
    </row>
    <row r="36" spans="1:9" x14ac:dyDescent="0.3">
      <c r="A36" s="8">
        <f>IF(B36&lt;&gt;"",ROWS($B$6:B36),"")</f>
        <v>31</v>
      </c>
      <c r="B36" s="1" t="s">
        <v>271</v>
      </c>
      <c r="C36" s="1" t="s">
        <v>271</v>
      </c>
      <c r="D36" s="1" t="s">
        <v>37</v>
      </c>
      <c r="E36" s="21">
        <v>7692.2300000000005</v>
      </c>
      <c r="F36" s="9">
        <v>1185</v>
      </c>
      <c r="G36" s="9">
        <v>9</v>
      </c>
      <c r="H36" s="47">
        <v>45219</v>
      </c>
      <c r="I36" s="11" t="s">
        <v>272</v>
      </c>
    </row>
    <row r="37" spans="1:9" x14ac:dyDescent="0.3">
      <c r="A37" s="8">
        <f>IF(B37&lt;&gt;"",ROWS($B$6:B37),"")</f>
        <v>32</v>
      </c>
      <c r="B37" s="1" t="s">
        <v>124</v>
      </c>
      <c r="C37" s="1" t="s">
        <v>125</v>
      </c>
      <c r="D37" s="1" t="s">
        <v>126</v>
      </c>
      <c r="E37" s="21">
        <v>7239.76</v>
      </c>
      <c r="F37" s="9">
        <v>1030</v>
      </c>
      <c r="G37" s="9">
        <v>7</v>
      </c>
      <c r="H37" s="47">
        <v>45198</v>
      </c>
      <c r="I37" s="11" t="s">
        <v>67</v>
      </c>
    </row>
    <row r="38" spans="1:9" x14ac:dyDescent="0.3">
      <c r="A38" s="8">
        <f>IF(B38&lt;&gt;"",ROWS($B$6:B38),"")</f>
        <v>33</v>
      </c>
      <c r="B38" s="1" t="s">
        <v>45</v>
      </c>
      <c r="C38" s="1" t="s">
        <v>46</v>
      </c>
      <c r="D38" s="1" t="s">
        <v>27</v>
      </c>
      <c r="E38" s="21">
        <v>5353.87</v>
      </c>
      <c r="F38" s="9">
        <v>985</v>
      </c>
      <c r="G38" s="9">
        <v>3</v>
      </c>
      <c r="H38" s="47">
        <v>45093</v>
      </c>
      <c r="I38" s="11" t="s">
        <v>28</v>
      </c>
    </row>
    <row r="39" spans="1:9" x14ac:dyDescent="0.3">
      <c r="A39" s="8">
        <f>IF(B39&lt;&gt;"",ROWS($B$6:B39),"")</f>
        <v>34</v>
      </c>
      <c r="B39" s="1" t="s">
        <v>949</v>
      </c>
      <c r="C39" s="1" t="s">
        <v>187</v>
      </c>
      <c r="D39" s="1" t="s">
        <v>188</v>
      </c>
      <c r="E39" s="21">
        <v>5126.13</v>
      </c>
      <c r="F39" s="9">
        <v>892</v>
      </c>
      <c r="G39" s="9">
        <v>5</v>
      </c>
      <c r="H39" s="47">
        <v>45198</v>
      </c>
      <c r="I39" s="11" t="s">
        <v>67</v>
      </c>
    </row>
    <row r="40" spans="1:9" x14ac:dyDescent="0.3">
      <c r="A40" s="8">
        <f>IF(B40&lt;&gt;"",ROWS($B$6:B40),"")</f>
        <v>35</v>
      </c>
      <c r="B40" s="1" t="s">
        <v>395</v>
      </c>
      <c r="C40" s="1" t="s">
        <v>396</v>
      </c>
      <c r="D40" s="1" t="s">
        <v>140</v>
      </c>
      <c r="E40" s="21">
        <v>4792.49</v>
      </c>
      <c r="F40" s="9">
        <v>688</v>
      </c>
      <c r="G40" s="9">
        <v>12</v>
      </c>
      <c r="H40" s="47">
        <v>45226</v>
      </c>
      <c r="I40" s="11" t="s">
        <v>67</v>
      </c>
    </row>
    <row r="41" spans="1:9" x14ac:dyDescent="0.3">
      <c r="A41" s="8">
        <f>IF(B41&lt;&gt;"",ROWS($B$6:B41),"")</f>
        <v>36</v>
      </c>
      <c r="B41" s="1" t="s">
        <v>267</v>
      </c>
      <c r="C41" s="1" t="s">
        <v>268</v>
      </c>
      <c r="D41" s="1" t="s">
        <v>27</v>
      </c>
      <c r="E41" s="21">
        <v>4038.4</v>
      </c>
      <c r="F41" s="9">
        <v>610</v>
      </c>
      <c r="G41" s="9">
        <v>4</v>
      </c>
      <c r="H41" s="47">
        <v>45198</v>
      </c>
      <c r="I41" s="11" t="s">
        <v>119</v>
      </c>
    </row>
    <row r="42" spans="1:9" x14ac:dyDescent="0.3">
      <c r="A42" s="8">
        <f>IF(B42&lt;&gt;"",ROWS($B$6:B42),"")</f>
        <v>37</v>
      </c>
      <c r="B42" s="1" t="s">
        <v>372</v>
      </c>
      <c r="C42" s="1" t="s">
        <v>373</v>
      </c>
      <c r="D42" s="1" t="s">
        <v>374</v>
      </c>
      <c r="E42" s="21">
        <v>3707</v>
      </c>
      <c r="F42" s="9">
        <v>948</v>
      </c>
      <c r="G42" s="9">
        <v>1</v>
      </c>
      <c r="H42" s="47">
        <v>44807</v>
      </c>
      <c r="I42" s="11" t="s">
        <v>375</v>
      </c>
    </row>
    <row r="43" spans="1:9" x14ac:dyDescent="0.3">
      <c r="A43" s="8">
        <f>IF(B43&lt;&gt;"",ROWS($B$6:B43),"")</f>
        <v>38</v>
      </c>
      <c r="B43" s="1" t="s">
        <v>356</v>
      </c>
      <c r="C43" s="1" t="s">
        <v>356</v>
      </c>
      <c r="D43" s="1" t="s">
        <v>64</v>
      </c>
      <c r="E43" s="21">
        <v>3590.9</v>
      </c>
      <c r="F43" s="9">
        <v>576</v>
      </c>
      <c r="G43" s="9">
        <v>4</v>
      </c>
      <c r="H43" s="47">
        <v>45205</v>
      </c>
      <c r="I43" s="11" t="s">
        <v>296</v>
      </c>
    </row>
    <row r="44" spans="1:9" x14ac:dyDescent="0.3">
      <c r="A44" s="8">
        <f>IF(B44&lt;&gt;"",ROWS($B$6:B44),"")</f>
        <v>39</v>
      </c>
      <c r="B44" s="1" t="s">
        <v>566</v>
      </c>
      <c r="C44" s="1" t="s">
        <v>567</v>
      </c>
      <c r="D44" s="1" t="s">
        <v>568</v>
      </c>
      <c r="E44" s="21">
        <v>2848.41</v>
      </c>
      <c r="F44" s="9">
        <v>473</v>
      </c>
      <c r="G44" s="9">
        <v>14</v>
      </c>
      <c r="H44" s="47">
        <v>45254</v>
      </c>
      <c r="I44" s="11" t="s">
        <v>569</v>
      </c>
    </row>
    <row r="45" spans="1:9" x14ac:dyDescent="0.3">
      <c r="A45" s="8">
        <f>IF(B45&lt;&gt;"",ROWS($B$6:B45),"")</f>
        <v>40</v>
      </c>
      <c r="B45" s="1" t="s">
        <v>173</v>
      </c>
      <c r="C45" s="1" t="s">
        <v>174</v>
      </c>
      <c r="D45" s="1" t="s">
        <v>27</v>
      </c>
      <c r="E45" s="21">
        <v>2731.25</v>
      </c>
      <c r="F45" s="9">
        <v>397</v>
      </c>
      <c r="G45" s="9">
        <v>2</v>
      </c>
      <c r="H45" s="47">
        <v>45184</v>
      </c>
      <c r="I45" s="11" t="s">
        <v>28</v>
      </c>
    </row>
    <row r="46" spans="1:9" x14ac:dyDescent="0.3">
      <c r="A46" s="8">
        <f>IF(B46&lt;&gt;"",ROWS($B$6:B46),"")</f>
        <v>41</v>
      </c>
      <c r="B46" s="1" t="s">
        <v>312</v>
      </c>
      <c r="C46" s="1" t="s">
        <v>312</v>
      </c>
      <c r="D46" s="1" t="s">
        <v>37</v>
      </c>
      <c r="E46" s="21">
        <v>2463.1</v>
      </c>
      <c r="F46" s="9">
        <v>471</v>
      </c>
      <c r="G46" s="9">
        <v>5</v>
      </c>
      <c r="H46" s="47">
        <v>45205</v>
      </c>
      <c r="I46" s="11" t="s">
        <v>67</v>
      </c>
    </row>
    <row r="47" spans="1:9" x14ac:dyDescent="0.3">
      <c r="A47" s="8">
        <f>IF(B47&lt;&gt;"",ROWS($B$6:B47),"")</f>
        <v>42</v>
      </c>
      <c r="B47" s="1" t="s">
        <v>576</v>
      </c>
      <c r="C47" s="1" t="s">
        <v>577</v>
      </c>
      <c r="D47" s="1" t="s">
        <v>353</v>
      </c>
      <c r="E47" s="21">
        <v>2368.4</v>
      </c>
      <c r="F47" s="9">
        <v>386</v>
      </c>
      <c r="G47" s="9">
        <v>6</v>
      </c>
      <c r="H47" s="47">
        <v>45254</v>
      </c>
      <c r="I47" s="11" t="s">
        <v>316</v>
      </c>
    </row>
    <row r="48" spans="1:9" x14ac:dyDescent="0.3">
      <c r="A48" s="8">
        <f>IF(B48&lt;&gt;"",ROWS($B$6:B48),"")</f>
        <v>43</v>
      </c>
      <c r="B48" s="1" t="s">
        <v>295</v>
      </c>
      <c r="C48" s="1" t="s">
        <v>295</v>
      </c>
      <c r="D48" s="1" t="s">
        <v>37</v>
      </c>
      <c r="E48" s="21">
        <v>1353.6</v>
      </c>
      <c r="F48" s="9">
        <v>165</v>
      </c>
      <c r="G48" s="9">
        <v>1</v>
      </c>
      <c r="H48" s="47" t="s">
        <v>670</v>
      </c>
      <c r="I48" s="11" t="s">
        <v>296</v>
      </c>
    </row>
    <row r="49" spans="1:9" x14ac:dyDescent="0.3">
      <c r="A49" s="8">
        <f>IF(B49&lt;&gt;"",ROWS($B$6:B49),"")</f>
        <v>44</v>
      </c>
      <c r="B49" s="1" t="s">
        <v>549</v>
      </c>
      <c r="C49" s="1" t="s">
        <v>550</v>
      </c>
      <c r="D49" s="1" t="s">
        <v>551</v>
      </c>
      <c r="E49" s="21">
        <v>1351</v>
      </c>
      <c r="F49" s="9">
        <v>274</v>
      </c>
      <c r="G49" s="9">
        <v>1</v>
      </c>
      <c r="H49" s="47">
        <v>44302</v>
      </c>
      <c r="I49" s="11" t="s">
        <v>375</v>
      </c>
    </row>
    <row r="50" spans="1:9" x14ac:dyDescent="0.3">
      <c r="A50" s="8">
        <f>IF(B50&lt;&gt;"",ROWS($B$6:B50),"")</f>
        <v>45</v>
      </c>
      <c r="B50" s="1" t="s">
        <v>276</v>
      </c>
      <c r="C50" s="1" t="s">
        <v>277</v>
      </c>
      <c r="D50" s="1" t="s">
        <v>27</v>
      </c>
      <c r="E50" s="21">
        <v>1334.84</v>
      </c>
      <c r="F50" s="9">
        <v>199</v>
      </c>
      <c r="G50" s="9">
        <v>4</v>
      </c>
      <c r="H50" s="47">
        <v>45212</v>
      </c>
      <c r="I50" s="11" t="s">
        <v>67</v>
      </c>
    </row>
    <row r="51" spans="1:9" x14ac:dyDescent="0.3">
      <c r="A51" s="8">
        <f>IF(B51&lt;&gt;"",ROWS($B$6:B51),"")</f>
        <v>46</v>
      </c>
      <c r="B51" s="1" t="s">
        <v>580</v>
      </c>
      <c r="C51" s="1" t="s">
        <v>581</v>
      </c>
      <c r="D51" s="1" t="s">
        <v>582</v>
      </c>
      <c r="E51" s="21">
        <v>1318</v>
      </c>
      <c r="F51" s="9">
        <v>315</v>
      </c>
      <c r="G51" s="9">
        <v>1</v>
      </c>
      <c r="H51" s="47">
        <v>45214</v>
      </c>
      <c r="I51" s="11" t="s">
        <v>375</v>
      </c>
    </row>
    <row r="52" spans="1:9" x14ac:dyDescent="0.3">
      <c r="A52" s="8">
        <f>IF(B52&lt;&gt;"",ROWS($B$6:B52),"")</f>
        <v>47</v>
      </c>
      <c r="B52" s="1" t="s">
        <v>111</v>
      </c>
      <c r="C52" s="1" t="s">
        <v>112</v>
      </c>
      <c r="D52" s="1" t="s">
        <v>113</v>
      </c>
      <c r="E52" s="21">
        <v>1233.42</v>
      </c>
      <c r="F52" s="9">
        <v>249</v>
      </c>
      <c r="G52" s="9">
        <v>4</v>
      </c>
      <c r="H52" s="47">
        <v>45184</v>
      </c>
      <c r="I52" s="11" t="s">
        <v>67</v>
      </c>
    </row>
    <row r="53" spans="1:9" x14ac:dyDescent="0.3">
      <c r="A53" s="8">
        <f>IF(B53&lt;&gt;"",ROWS($B$6:B53),"")</f>
        <v>48</v>
      </c>
      <c r="B53" s="1" t="s">
        <v>688</v>
      </c>
      <c r="C53" s="1" t="s">
        <v>689</v>
      </c>
      <c r="D53" s="1" t="s">
        <v>113</v>
      </c>
      <c r="E53" s="21">
        <v>1242.5</v>
      </c>
      <c r="F53" s="9">
        <v>355</v>
      </c>
      <c r="G53" s="9">
        <v>1</v>
      </c>
      <c r="H53" s="47">
        <v>44890</v>
      </c>
      <c r="I53" s="11" t="s">
        <v>332</v>
      </c>
    </row>
    <row r="54" spans="1:9" x14ac:dyDescent="0.3">
      <c r="A54" s="8">
        <f>IF(B54&lt;&gt;"",ROWS($B$6:B54),"")</f>
        <v>49</v>
      </c>
      <c r="B54" s="1" t="s">
        <v>604</v>
      </c>
      <c r="C54" s="1" t="s">
        <v>605</v>
      </c>
      <c r="D54" s="1" t="s">
        <v>458</v>
      </c>
      <c r="E54" s="21">
        <v>1144</v>
      </c>
      <c r="F54" s="9">
        <v>294</v>
      </c>
      <c r="G54" s="9">
        <v>1</v>
      </c>
      <c r="H54" s="47">
        <v>45225</v>
      </c>
      <c r="I54" s="11" t="s">
        <v>465</v>
      </c>
    </row>
    <row r="55" spans="1:9" x14ac:dyDescent="0.3">
      <c r="A55" s="8">
        <f>IF(B55&lt;&gt;"",ROWS($B$6:B55),"")</f>
        <v>50</v>
      </c>
      <c r="B55" s="1" t="s">
        <v>598</v>
      </c>
      <c r="C55" s="1" t="s">
        <v>599</v>
      </c>
      <c r="D55" s="1" t="s">
        <v>600</v>
      </c>
      <c r="E55" s="21">
        <v>1068</v>
      </c>
      <c r="F55" s="9">
        <v>356</v>
      </c>
      <c r="G55" s="9">
        <v>1</v>
      </c>
      <c r="H55" s="47">
        <v>44493</v>
      </c>
      <c r="I55" s="11" t="s">
        <v>375</v>
      </c>
    </row>
    <row r="56" spans="1:9" x14ac:dyDescent="0.3">
      <c r="A56" s="8">
        <f>IF(B56&lt;&gt;"",ROWS($B$6:B56),"")</f>
        <v>51</v>
      </c>
      <c r="B56" s="1" t="s">
        <v>672</v>
      </c>
      <c r="C56" s="1" t="s">
        <v>673</v>
      </c>
      <c r="D56" s="1" t="s">
        <v>674</v>
      </c>
      <c r="E56" s="21">
        <v>1014</v>
      </c>
      <c r="F56" s="9">
        <v>252</v>
      </c>
      <c r="G56" s="9">
        <v>1</v>
      </c>
      <c r="H56" s="47">
        <v>44431</v>
      </c>
      <c r="I56" s="11" t="s">
        <v>375</v>
      </c>
    </row>
    <row r="57" spans="1:9" x14ac:dyDescent="0.3">
      <c r="A57" s="8">
        <f>IF(B57&lt;&gt;"",ROWS($B$6:B57),"")</f>
        <v>52</v>
      </c>
      <c r="B57" s="1" t="s">
        <v>76</v>
      </c>
      <c r="C57" s="1" t="s">
        <v>76</v>
      </c>
      <c r="D57" s="1" t="s">
        <v>37</v>
      </c>
      <c r="E57" s="21">
        <v>977</v>
      </c>
      <c r="F57" s="9">
        <v>187</v>
      </c>
      <c r="G57" s="9">
        <v>2</v>
      </c>
      <c r="H57" s="47">
        <v>44974</v>
      </c>
      <c r="I57" s="11" t="s">
        <v>67</v>
      </c>
    </row>
    <row r="58" spans="1:9" x14ac:dyDescent="0.3">
      <c r="A58" s="8">
        <f>IF(B58&lt;&gt;"",ROWS($B$6:B58),"")</f>
        <v>53</v>
      </c>
      <c r="B58" s="1" t="s">
        <v>475</v>
      </c>
      <c r="C58" s="1" t="s">
        <v>475</v>
      </c>
      <c r="D58" s="1" t="s">
        <v>37</v>
      </c>
      <c r="E58" s="21">
        <v>911</v>
      </c>
      <c r="F58" s="9">
        <v>215</v>
      </c>
      <c r="G58" s="9">
        <v>3</v>
      </c>
      <c r="H58" s="47">
        <v>44659</v>
      </c>
      <c r="I58" s="11" t="s">
        <v>67</v>
      </c>
    </row>
    <row r="59" spans="1:9" x14ac:dyDescent="0.3">
      <c r="A59" s="8">
        <f>IF(B59&lt;&gt;"",ROWS($B$6:B59),"")</f>
        <v>54</v>
      </c>
      <c r="B59" s="1" t="s">
        <v>495</v>
      </c>
      <c r="C59" s="1" t="s">
        <v>495</v>
      </c>
      <c r="D59" s="1" t="s">
        <v>37</v>
      </c>
      <c r="E59" s="21">
        <v>621</v>
      </c>
      <c r="F59" s="9">
        <v>111</v>
      </c>
      <c r="G59" s="9">
        <v>1</v>
      </c>
      <c r="H59" s="47">
        <v>45213</v>
      </c>
      <c r="I59" s="11" t="s">
        <v>496</v>
      </c>
    </row>
    <row r="60" spans="1:9" x14ac:dyDescent="0.3">
      <c r="A60" s="8">
        <f>IF(B60&lt;&gt;"",ROWS($B$6:B60),"")</f>
        <v>55</v>
      </c>
      <c r="B60" s="1" t="s">
        <v>84</v>
      </c>
      <c r="C60" s="1" t="s">
        <v>84</v>
      </c>
      <c r="D60" s="1" t="s">
        <v>27</v>
      </c>
      <c r="E60" s="21">
        <v>491.65</v>
      </c>
      <c r="F60" s="9">
        <v>146</v>
      </c>
      <c r="G60" s="9">
        <v>1</v>
      </c>
      <c r="H60" s="47">
        <v>45149</v>
      </c>
      <c r="I60" s="11" t="s">
        <v>51</v>
      </c>
    </row>
    <row r="61" spans="1:9" x14ac:dyDescent="0.3">
      <c r="A61" s="8">
        <f>IF(B61&lt;&gt;"",ROWS($B$6:B61),"")</f>
        <v>56</v>
      </c>
      <c r="B61" s="1" t="s">
        <v>252</v>
      </c>
      <c r="C61" s="1" t="s">
        <v>252</v>
      </c>
      <c r="D61" s="1" t="s">
        <v>191</v>
      </c>
      <c r="E61" s="21">
        <v>466</v>
      </c>
      <c r="F61" s="9">
        <v>100</v>
      </c>
      <c r="G61" s="9">
        <v>3</v>
      </c>
      <c r="H61" s="47">
        <v>45191</v>
      </c>
      <c r="I61" s="11" t="s">
        <v>160</v>
      </c>
    </row>
    <row r="62" spans="1:9" x14ac:dyDescent="0.3">
      <c r="A62" s="8">
        <f>IF(B62&lt;&gt;"",ROWS($B$6:B62),"")</f>
        <v>57</v>
      </c>
      <c r="B62" s="1" t="s">
        <v>138</v>
      </c>
      <c r="C62" s="1" t="s">
        <v>139</v>
      </c>
      <c r="D62" s="1" t="s">
        <v>140</v>
      </c>
      <c r="E62" s="21">
        <v>442.5</v>
      </c>
      <c r="F62" s="9">
        <v>95</v>
      </c>
      <c r="G62" s="9">
        <v>1</v>
      </c>
      <c r="H62" s="47">
        <v>45163</v>
      </c>
      <c r="I62" s="11" t="s">
        <v>119</v>
      </c>
    </row>
    <row r="63" spans="1:9" x14ac:dyDescent="0.3">
      <c r="A63" s="8">
        <f>IF(B63&lt;&gt;"",ROWS($B$6:B63),"")</f>
        <v>58</v>
      </c>
      <c r="B63" s="1" t="s">
        <v>413</v>
      </c>
      <c r="C63" s="1" t="s">
        <v>950</v>
      </c>
      <c r="D63" s="1" t="s">
        <v>191</v>
      </c>
      <c r="E63" s="21">
        <v>428</v>
      </c>
      <c r="F63" s="9">
        <v>179</v>
      </c>
      <c r="G63" s="9">
        <v>1</v>
      </c>
      <c r="H63" s="47">
        <v>45205</v>
      </c>
      <c r="I63" s="11" t="s">
        <v>247</v>
      </c>
    </row>
    <row r="64" spans="1:9" x14ac:dyDescent="0.3">
      <c r="A64" s="8">
        <f>IF(B64&lt;&gt;"",ROWS($B$6:B64),"")</f>
        <v>59</v>
      </c>
      <c r="B64" s="1" t="s">
        <v>466</v>
      </c>
      <c r="C64" s="1" t="s">
        <v>467</v>
      </c>
      <c r="D64" s="1" t="s">
        <v>89</v>
      </c>
      <c r="E64" s="21">
        <v>369</v>
      </c>
      <c r="F64" s="9">
        <v>61</v>
      </c>
      <c r="G64" s="9">
        <v>2</v>
      </c>
      <c r="H64" s="47">
        <v>45212</v>
      </c>
      <c r="I64" s="11" t="s">
        <v>160</v>
      </c>
    </row>
    <row r="65" spans="1:9" x14ac:dyDescent="0.3">
      <c r="A65" s="8">
        <f>IF(B65&lt;&gt;"",ROWS($B$6:B65),"")</f>
        <v>60</v>
      </c>
      <c r="B65" s="1" t="s">
        <v>90</v>
      </c>
      <c r="C65" s="1" t="s">
        <v>91</v>
      </c>
      <c r="D65" s="1" t="s">
        <v>27</v>
      </c>
      <c r="E65" s="21">
        <v>242.8</v>
      </c>
      <c r="F65" s="9">
        <v>33</v>
      </c>
      <c r="G65" s="9">
        <v>1</v>
      </c>
      <c r="H65" s="47">
        <v>45177</v>
      </c>
      <c r="I65" s="11" t="s">
        <v>32</v>
      </c>
    </row>
    <row r="66" spans="1:9" x14ac:dyDescent="0.3">
      <c r="A66" s="8">
        <f>IF(B66&lt;&gt;"",ROWS($B$6:B66),"")</f>
        <v>61</v>
      </c>
      <c r="B66" s="1" t="s">
        <v>785</v>
      </c>
      <c r="C66" s="1" t="s">
        <v>786</v>
      </c>
      <c r="D66" s="1" t="s">
        <v>568</v>
      </c>
      <c r="E66" s="21">
        <v>242</v>
      </c>
      <c r="F66" s="9">
        <v>25</v>
      </c>
      <c r="G66" s="9">
        <v>1</v>
      </c>
      <c r="H66" s="47">
        <v>45211</v>
      </c>
      <c r="I66" s="11" t="s">
        <v>465</v>
      </c>
    </row>
    <row r="67" spans="1:9" x14ac:dyDescent="0.3">
      <c r="A67" s="8">
        <f>IF(B67&lt;&gt;"",ROWS($B$6:B67),"")</f>
        <v>62</v>
      </c>
      <c r="B67" s="1" t="s">
        <v>219</v>
      </c>
      <c r="C67" s="1" t="s">
        <v>220</v>
      </c>
      <c r="D67" s="1" t="s">
        <v>221</v>
      </c>
      <c r="E67" s="21">
        <v>238</v>
      </c>
      <c r="F67" s="9">
        <v>45</v>
      </c>
      <c r="G67" s="9">
        <v>1</v>
      </c>
      <c r="H67" s="47">
        <v>45012</v>
      </c>
      <c r="I67" s="11" t="s">
        <v>101</v>
      </c>
    </row>
    <row r="68" spans="1:9" x14ac:dyDescent="0.3">
      <c r="A68" s="8">
        <f>IF(B68&lt;&gt;"",ROWS($B$6:B68),"")</f>
        <v>63</v>
      </c>
      <c r="B68" s="1" t="s">
        <v>779</v>
      </c>
      <c r="C68" s="1" t="s">
        <v>780</v>
      </c>
      <c r="D68" s="1" t="s">
        <v>622</v>
      </c>
      <c r="E68" s="21">
        <v>218.4</v>
      </c>
      <c r="F68" s="9">
        <v>41</v>
      </c>
      <c r="G68" s="9">
        <v>1</v>
      </c>
      <c r="H68" s="47">
        <v>45208</v>
      </c>
      <c r="I68" s="11" t="s">
        <v>465</v>
      </c>
    </row>
    <row r="69" spans="1:9" x14ac:dyDescent="0.3">
      <c r="A69" s="8">
        <f>IF(B69&lt;&gt;"",ROWS($B$6:B69),"")</f>
        <v>64</v>
      </c>
      <c r="B69" s="1" t="s">
        <v>148</v>
      </c>
      <c r="C69" s="1" t="s">
        <v>149</v>
      </c>
      <c r="D69" s="1" t="s">
        <v>150</v>
      </c>
      <c r="E69" s="21">
        <v>200</v>
      </c>
      <c r="F69" s="9">
        <v>33</v>
      </c>
      <c r="G69" s="9">
        <v>1</v>
      </c>
      <c r="H69" s="47">
        <v>44953</v>
      </c>
      <c r="I69" s="11" t="s">
        <v>67</v>
      </c>
    </row>
    <row r="70" spans="1:9" x14ac:dyDescent="0.3">
      <c r="A70" s="8">
        <f>IF(B70&lt;&gt;"",ROWS($B$6:B70),"")</f>
        <v>65</v>
      </c>
      <c r="B70" s="1" t="s">
        <v>97</v>
      </c>
      <c r="C70" s="1" t="s">
        <v>97</v>
      </c>
      <c r="D70" s="1" t="s">
        <v>98</v>
      </c>
      <c r="E70" s="21">
        <v>165</v>
      </c>
      <c r="F70" s="9">
        <v>35</v>
      </c>
      <c r="G70" s="9">
        <v>2</v>
      </c>
      <c r="H70" s="47">
        <v>45121</v>
      </c>
      <c r="I70" s="11" t="s">
        <v>67</v>
      </c>
    </row>
    <row r="71" spans="1:9" x14ac:dyDescent="0.3">
      <c r="A71" s="8">
        <f>IF(B71&lt;&gt;"",ROWS($B$6:B71),"")</f>
        <v>66</v>
      </c>
      <c r="B71" s="1" t="s">
        <v>405</v>
      </c>
      <c r="C71" s="1" t="s">
        <v>406</v>
      </c>
      <c r="D71" s="1" t="s">
        <v>37</v>
      </c>
      <c r="E71" s="21">
        <v>157</v>
      </c>
      <c r="F71" s="9">
        <v>28</v>
      </c>
      <c r="G71" s="9">
        <v>1</v>
      </c>
      <c r="H71" s="47">
        <v>45177</v>
      </c>
      <c r="I71" s="11" t="s">
        <v>160</v>
      </c>
    </row>
    <row r="72" spans="1:9" x14ac:dyDescent="0.3">
      <c r="A72" s="8">
        <f>IF(B72&lt;&gt;"",ROWS($B$6:B72),"")</f>
        <v>67</v>
      </c>
      <c r="B72" s="1" t="s">
        <v>890</v>
      </c>
      <c r="C72" s="1" t="s">
        <v>891</v>
      </c>
      <c r="D72" s="1" t="s">
        <v>113</v>
      </c>
      <c r="E72" s="21">
        <v>142.4</v>
      </c>
      <c r="F72" s="9">
        <v>26</v>
      </c>
      <c r="G72" s="9">
        <v>2</v>
      </c>
      <c r="H72" s="47">
        <v>45233</v>
      </c>
      <c r="I72" s="11" t="s">
        <v>316</v>
      </c>
    </row>
    <row r="73" spans="1:9" x14ac:dyDescent="0.3">
      <c r="A73" s="8">
        <f>IF(B73&lt;&gt;"",ROWS($B$6:B73),"")</f>
        <v>68</v>
      </c>
      <c r="B73" s="1" t="s">
        <v>558</v>
      </c>
      <c r="C73" s="1" t="s">
        <v>558</v>
      </c>
      <c r="D73" s="1" t="s">
        <v>559</v>
      </c>
      <c r="E73" s="21">
        <v>116.3</v>
      </c>
      <c r="F73" s="9">
        <v>32</v>
      </c>
      <c r="G73" s="9">
        <v>2</v>
      </c>
      <c r="H73" s="47">
        <v>45259</v>
      </c>
      <c r="I73" s="11" t="s">
        <v>560</v>
      </c>
    </row>
    <row r="74" spans="1:9" x14ac:dyDescent="0.3">
      <c r="A74" s="8">
        <f>IF(B74&lt;&gt;"",ROWS($B$6:B74),"")</f>
        <v>69</v>
      </c>
      <c r="B74" s="1" t="s">
        <v>321</v>
      </c>
      <c r="C74" s="1" t="s">
        <v>321</v>
      </c>
      <c r="D74" s="1" t="s">
        <v>37</v>
      </c>
      <c r="E74" s="21">
        <v>87</v>
      </c>
      <c r="F74" s="9">
        <v>15</v>
      </c>
      <c r="G74" s="9">
        <v>1</v>
      </c>
      <c r="H74" s="47">
        <v>45198</v>
      </c>
      <c r="I74" s="11" t="s">
        <v>322</v>
      </c>
    </row>
    <row r="75" spans="1:9" x14ac:dyDescent="0.3">
      <c r="A75" s="8">
        <f>IF(B75&lt;&gt;"",ROWS($B$6:B75),"")</f>
        <v>70</v>
      </c>
      <c r="B75" s="1" t="s">
        <v>735</v>
      </c>
      <c r="C75" s="1" t="s">
        <v>736</v>
      </c>
      <c r="D75" s="1" t="s">
        <v>27</v>
      </c>
      <c r="E75" s="21">
        <v>80</v>
      </c>
      <c r="F75" s="9">
        <v>16</v>
      </c>
      <c r="G75" s="9">
        <v>1</v>
      </c>
      <c r="H75" s="47">
        <v>43560</v>
      </c>
      <c r="I75" s="11" t="s">
        <v>101</v>
      </c>
    </row>
    <row r="76" spans="1:9" x14ac:dyDescent="0.3">
      <c r="A76" s="8">
        <f>IF(B76&lt;&gt;"",ROWS($B$6:B76),"")</f>
        <v>71</v>
      </c>
      <c r="B76" s="1" t="s">
        <v>616</v>
      </c>
      <c r="C76" s="1" t="s">
        <v>616</v>
      </c>
      <c r="D76" s="1" t="s">
        <v>37</v>
      </c>
      <c r="E76" s="21">
        <v>68.989999999999995</v>
      </c>
      <c r="F76" s="9">
        <v>21</v>
      </c>
      <c r="G76" s="9">
        <v>1</v>
      </c>
      <c r="H76" s="47">
        <v>44834</v>
      </c>
      <c r="I76" s="11" t="s">
        <v>101</v>
      </c>
    </row>
    <row r="77" spans="1:9" x14ac:dyDescent="0.3">
      <c r="A77" s="8">
        <f>IF(B77&lt;&gt;"",ROWS($B$6:B77),"")</f>
        <v>72</v>
      </c>
      <c r="B77" s="1" t="s">
        <v>483</v>
      </c>
      <c r="C77" s="1" t="s">
        <v>484</v>
      </c>
      <c r="D77" s="1" t="s">
        <v>96</v>
      </c>
      <c r="E77" s="21">
        <v>55</v>
      </c>
      <c r="F77" s="9">
        <v>11</v>
      </c>
      <c r="G77" s="9">
        <v>1</v>
      </c>
      <c r="H77" s="47">
        <v>45191</v>
      </c>
      <c r="I77" s="11" t="s">
        <v>316</v>
      </c>
    </row>
    <row r="78" spans="1:9" x14ac:dyDescent="0.3">
      <c r="A78" s="8">
        <f>IF(B78&lt;&gt;"",ROWS($B$6:B78),"")</f>
        <v>73</v>
      </c>
      <c r="B78" s="1" t="s">
        <v>845</v>
      </c>
      <c r="C78" s="1" t="s">
        <v>846</v>
      </c>
      <c r="D78" s="1" t="s">
        <v>847</v>
      </c>
      <c r="E78" s="21">
        <v>35</v>
      </c>
      <c r="F78" s="9">
        <v>6</v>
      </c>
      <c r="G78" s="9">
        <v>1</v>
      </c>
      <c r="H78" s="47">
        <v>45256</v>
      </c>
      <c r="I78" s="11" t="s">
        <v>465</v>
      </c>
    </row>
    <row r="79" spans="1:9" x14ac:dyDescent="0.3">
      <c r="A79" s="8">
        <f>IF(B79&lt;&gt;"",ROWS($B$6:B79),"")</f>
        <v>74</v>
      </c>
      <c r="B79" s="1" t="s">
        <v>391</v>
      </c>
      <c r="C79" s="1" t="s">
        <v>392</v>
      </c>
      <c r="D79" s="1" t="s">
        <v>27</v>
      </c>
      <c r="E79" s="21">
        <v>8</v>
      </c>
      <c r="F79" s="9">
        <v>2</v>
      </c>
      <c r="G79" s="9">
        <v>1</v>
      </c>
      <c r="H79" s="47">
        <v>45044</v>
      </c>
      <c r="I79" s="11" t="s">
        <v>119</v>
      </c>
    </row>
    <row r="80" spans="1:9" x14ac:dyDescent="0.3">
      <c r="E80" s="19">
        <f>SUBTOTAL(109,Table3_Lapkritis[Pajamos])</f>
        <v>1671321.3499999996</v>
      </c>
      <c r="F80" s="12">
        <f>SUBTOTAL(109,Table3_Lapkritis[Žiūrovų skaičius])</f>
        <v>265366</v>
      </c>
    </row>
  </sheetData>
  <pageMargins left="0.75" right="0.75" top="1" bottom="1" header="0.5" footer="0.5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90"/>
  <sheetViews>
    <sheetView topLeftCell="A65" workbookViewId="0">
      <selection activeCell="H81" sqref="H81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5" width="18" style="19" customWidth="1"/>
    <col min="6" max="7" width="18" customWidth="1"/>
    <col min="8" max="8" width="18" style="45" customWidth="1"/>
    <col min="9" max="9" width="45" customWidth="1"/>
  </cols>
  <sheetData>
    <row r="1" spans="1:9" x14ac:dyDescent="0.3">
      <c r="A1" s="13">
        <f>'2023'!A1</f>
        <v>2023</v>
      </c>
    </row>
    <row r="2" spans="1:9" x14ac:dyDescent="0.3">
      <c r="A2" s="16" t="str">
        <f>'2023'!A2</f>
        <v>Lietuvos kino teatruose rodytų filmų TOP</v>
      </c>
    </row>
    <row r="3" spans="1:9" x14ac:dyDescent="0.3">
      <c r="A3" s="16" t="s">
        <v>0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20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49</v>
      </c>
      <c r="C6" s="1" t="s">
        <v>50</v>
      </c>
      <c r="D6" s="1" t="s">
        <v>31</v>
      </c>
      <c r="E6" s="21">
        <v>418753.58</v>
      </c>
      <c r="F6" s="9">
        <v>57305</v>
      </c>
      <c r="G6" s="9">
        <v>21</v>
      </c>
      <c r="H6" s="47">
        <v>45261</v>
      </c>
      <c r="I6" s="11" t="s">
        <v>51</v>
      </c>
    </row>
    <row r="7" spans="1:9" x14ac:dyDescent="0.3">
      <c r="A7" s="8">
        <f>IF(B7&lt;&gt;"",ROWS($B$6:B7),"")</f>
        <v>2</v>
      </c>
      <c r="B7" s="1" t="s">
        <v>54</v>
      </c>
      <c r="C7" s="1" t="s">
        <v>54</v>
      </c>
      <c r="D7" s="1" t="s">
        <v>37</v>
      </c>
      <c r="E7" s="21">
        <v>380954</v>
      </c>
      <c r="F7" s="9">
        <v>50342</v>
      </c>
      <c r="G7" s="9">
        <v>24</v>
      </c>
      <c r="H7" s="47">
        <v>45289</v>
      </c>
      <c r="I7" s="11" t="s">
        <v>55</v>
      </c>
    </row>
    <row r="8" spans="1:9" x14ac:dyDescent="0.3">
      <c r="A8" s="8">
        <f>IF(B8&lt;&gt;"",ROWS($B$6:B8),"")</f>
        <v>3</v>
      </c>
      <c r="B8" s="1" t="s">
        <v>58</v>
      </c>
      <c r="C8" s="1" t="s">
        <v>59</v>
      </c>
      <c r="D8" s="1" t="s">
        <v>31</v>
      </c>
      <c r="E8" s="21">
        <v>332098.06</v>
      </c>
      <c r="F8" s="9">
        <v>57223</v>
      </c>
      <c r="G8" s="9">
        <v>19</v>
      </c>
      <c r="H8" s="47">
        <v>45275</v>
      </c>
      <c r="I8" s="11" t="s">
        <v>32</v>
      </c>
    </row>
    <row r="9" spans="1:9" x14ac:dyDescent="0.3">
      <c r="A9" s="8">
        <f>IF(B9&lt;&gt;"",ROWS($B$6:B9),"")</f>
        <v>4</v>
      </c>
      <c r="B9" s="1" t="s">
        <v>87</v>
      </c>
      <c r="C9" s="1" t="s">
        <v>88</v>
      </c>
      <c r="D9" s="1" t="s">
        <v>89</v>
      </c>
      <c r="E9" s="21">
        <v>229679.16</v>
      </c>
      <c r="F9" s="9">
        <v>40360</v>
      </c>
      <c r="G9" s="9">
        <v>32</v>
      </c>
      <c r="H9" s="47">
        <v>45282</v>
      </c>
      <c r="I9" s="11" t="s">
        <v>35</v>
      </c>
    </row>
    <row r="10" spans="1:9" x14ac:dyDescent="0.3">
      <c r="A10" s="8">
        <f>IF(B10&lt;&gt;"",ROWS($B$6:B10),"")</f>
        <v>5</v>
      </c>
      <c r="B10" s="1" t="s">
        <v>92</v>
      </c>
      <c r="C10" s="1" t="s">
        <v>93</v>
      </c>
      <c r="D10" s="1" t="s">
        <v>27</v>
      </c>
      <c r="E10" s="21">
        <v>153996.24</v>
      </c>
      <c r="F10" s="9">
        <v>29074</v>
      </c>
      <c r="G10" s="9">
        <v>24</v>
      </c>
      <c r="H10" s="47">
        <v>45254</v>
      </c>
      <c r="I10" s="11" t="s">
        <v>28</v>
      </c>
    </row>
    <row r="11" spans="1:9" x14ac:dyDescent="0.3">
      <c r="A11" s="8">
        <f>IF(B11&lt;&gt;"",ROWS($B$6:B11),"")</f>
        <v>6</v>
      </c>
      <c r="B11" s="1" t="s">
        <v>136</v>
      </c>
      <c r="C11" s="1" t="s">
        <v>137</v>
      </c>
      <c r="D11" s="1" t="s">
        <v>27</v>
      </c>
      <c r="E11" s="21">
        <v>128488.92</v>
      </c>
      <c r="F11" s="9">
        <v>17968</v>
      </c>
      <c r="G11" s="9">
        <v>16</v>
      </c>
      <c r="H11" s="47">
        <v>45282</v>
      </c>
      <c r="I11" s="11" t="s">
        <v>32</v>
      </c>
    </row>
    <row r="12" spans="1:9" x14ac:dyDescent="0.3">
      <c r="A12" s="8">
        <f>IF(B12&lt;&gt;"",ROWS($B$6:B12),"")</f>
        <v>7</v>
      </c>
      <c r="B12" s="1" t="s">
        <v>65</v>
      </c>
      <c r="C12" s="1" t="s">
        <v>66</v>
      </c>
      <c r="D12" s="1" t="s">
        <v>27</v>
      </c>
      <c r="E12" s="21">
        <v>113168.82</v>
      </c>
      <c r="F12" s="9">
        <v>16935</v>
      </c>
      <c r="G12" s="9">
        <v>12</v>
      </c>
      <c r="H12" s="47">
        <v>45247</v>
      </c>
      <c r="I12" s="11" t="s">
        <v>67</v>
      </c>
    </row>
    <row r="13" spans="1:9" x14ac:dyDescent="0.3">
      <c r="A13" s="8">
        <f>IF(B13&lt;&gt;"",ROWS($B$6:B13),"")</f>
        <v>8</v>
      </c>
      <c r="B13" s="1" t="s">
        <v>260</v>
      </c>
      <c r="C13" s="1" t="s">
        <v>261</v>
      </c>
      <c r="D13" s="1" t="s">
        <v>140</v>
      </c>
      <c r="E13" s="21">
        <v>33936</v>
      </c>
      <c r="F13" s="9">
        <v>6844</v>
      </c>
      <c r="G13" s="9">
        <v>18</v>
      </c>
      <c r="H13" s="47">
        <v>45268</v>
      </c>
      <c r="I13" s="11" t="s">
        <v>160</v>
      </c>
    </row>
    <row r="14" spans="1:9" x14ac:dyDescent="0.3">
      <c r="A14" s="8">
        <f>IF(B14&lt;&gt;"",ROWS($B$6:B14),"")</f>
        <v>9</v>
      </c>
      <c r="B14" s="1" t="s">
        <v>262</v>
      </c>
      <c r="C14" s="1" t="s">
        <v>263</v>
      </c>
      <c r="D14" s="1" t="s">
        <v>27</v>
      </c>
      <c r="E14" s="21">
        <v>33855.83</v>
      </c>
      <c r="F14" s="9">
        <v>4780</v>
      </c>
      <c r="G14" s="9">
        <v>14</v>
      </c>
      <c r="H14" s="47">
        <v>45268</v>
      </c>
      <c r="I14" s="11" t="s">
        <v>51</v>
      </c>
    </row>
    <row r="15" spans="1:9" x14ac:dyDescent="0.3">
      <c r="A15" s="8">
        <f>IF(B15&lt;&gt;"",ROWS($B$6:B15),"")</f>
        <v>10</v>
      </c>
      <c r="B15" s="1" t="s">
        <v>278</v>
      </c>
      <c r="C15" s="1" t="s">
        <v>279</v>
      </c>
      <c r="D15" s="1" t="s">
        <v>280</v>
      </c>
      <c r="E15" s="21">
        <v>28893.99</v>
      </c>
      <c r="F15" s="9">
        <v>6255</v>
      </c>
      <c r="G15" s="9">
        <v>16</v>
      </c>
      <c r="H15" s="47">
        <v>45261</v>
      </c>
      <c r="I15" s="11" t="s">
        <v>247</v>
      </c>
    </row>
    <row r="16" spans="1:9" x14ac:dyDescent="0.3">
      <c r="A16" s="8">
        <f>IF(B16&lt;&gt;"",ROWS($B$6:B16),"")</f>
        <v>11</v>
      </c>
      <c r="B16" s="1" t="s">
        <v>295</v>
      </c>
      <c r="C16" s="1" t="s">
        <v>295</v>
      </c>
      <c r="D16" s="1" t="s">
        <v>37</v>
      </c>
      <c r="E16" s="21">
        <v>24787.190000000002</v>
      </c>
      <c r="F16" s="9">
        <v>3334</v>
      </c>
      <c r="G16" s="9">
        <v>5</v>
      </c>
      <c r="H16" s="47">
        <v>45261</v>
      </c>
      <c r="I16" s="11" t="s">
        <v>296</v>
      </c>
    </row>
    <row r="17" spans="1:9" x14ac:dyDescent="0.3">
      <c r="A17" s="8">
        <f>IF(B17&lt;&gt;"",ROWS($B$6:B17),"")</f>
        <v>12</v>
      </c>
      <c r="B17" s="1" t="s">
        <v>299</v>
      </c>
      <c r="C17" s="1" t="s">
        <v>300</v>
      </c>
      <c r="D17" s="1" t="s">
        <v>27</v>
      </c>
      <c r="E17" s="21">
        <v>24771.950000000012</v>
      </c>
      <c r="F17" s="9">
        <v>3956</v>
      </c>
      <c r="G17" s="9">
        <v>18</v>
      </c>
      <c r="H17" s="47">
        <v>45275</v>
      </c>
      <c r="I17" s="11" t="s">
        <v>101</v>
      </c>
    </row>
    <row r="18" spans="1:9" x14ac:dyDescent="0.3">
      <c r="A18" s="8">
        <f>IF(B18&lt;&gt;"",ROWS($B$6:B18),"")</f>
        <v>13</v>
      </c>
      <c r="B18" s="1" t="s">
        <v>233</v>
      </c>
      <c r="C18" s="1" t="s">
        <v>234</v>
      </c>
      <c r="D18" s="1" t="s">
        <v>235</v>
      </c>
      <c r="E18" s="21">
        <v>23315.19</v>
      </c>
      <c r="F18" s="9">
        <v>3742</v>
      </c>
      <c r="G18" s="9">
        <v>15</v>
      </c>
      <c r="H18" s="47">
        <v>45254</v>
      </c>
      <c r="I18" s="11" t="s">
        <v>101</v>
      </c>
    </row>
    <row r="19" spans="1:9" x14ac:dyDescent="0.3">
      <c r="A19" s="8">
        <f>IF(B19&lt;&gt;"",ROWS($B$6:B19),"")</f>
        <v>14</v>
      </c>
      <c r="B19" s="1" t="s">
        <v>212</v>
      </c>
      <c r="C19" s="1" t="s">
        <v>213</v>
      </c>
      <c r="D19" s="1" t="s">
        <v>113</v>
      </c>
      <c r="E19" s="21">
        <v>20182.96</v>
      </c>
      <c r="F19" s="9">
        <v>3158</v>
      </c>
      <c r="G19" s="9">
        <v>12</v>
      </c>
      <c r="H19" s="47">
        <v>45254</v>
      </c>
      <c r="I19" s="11" t="s">
        <v>67</v>
      </c>
    </row>
    <row r="20" spans="1:9" x14ac:dyDescent="0.3">
      <c r="A20" s="8">
        <f>IF(B20&lt;&gt;"",ROWS($B$6:B20),"")</f>
        <v>15</v>
      </c>
      <c r="B20" s="1" t="s">
        <v>329</v>
      </c>
      <c r="C20" s="1" t="s">
        <v>330</v>
      </c>
      <c r="D20" s="1" t="s">
        <v>331</v>
      </c>
      <c r="E20" s="21">
        <v>18807</v>
      </c>
      <c r="F20" s="9">
        <v>3036</v>
      </c>
      <c r="G20" s="9">
        <v>11</v>
      </c>
      <c r="H20" s="47">
        <v>45282</v>
      </c>
      <c r="I20" s="11" t="s">
        <v>332</v>
      </c>
    </row>
    <row r="21" spans="1:9" x14ac:dyDescent="0.3">
      <c r="A21" s="8">
        <f>IF(B21&lt;&gt;"",ROWS($B$6:B21),"")</f>
        <v>16</v>
      </c>
      <c r="B21" s="1" t="s">
        <v>165</v>
      </c>
      <c r="C21" s="1" t="s">
        <v>165</v>
      </c>
      <c r="D21" s="1" t="s">
        <v>37</v>
      </c>
      <c r="E21" s="21">
        <v>39419</v>
      </c>
      <c r="F21" s="9">
        <v>6045</v>
      </c>
      <c r="G21" s="9">
        <v>10</v>
      </c>
      <c r="H21" s="47">
        <v>45254</v>
      </c>
      <c r="I21" s="11" t="s">
        <v>166</v>
      </c>
    </row>
    <row r="22" spans="1:9" x14ac:dyDescent="0.3">
      <c r="A22" s="8">
        <f>IF(B22&lt;&gt;"",ROWS($B$6:B22),"")</f>
        <v>17</v>
      </c>
      <c r="B22" s="1" t="s">
        <v>354</v>
      </c>
      <c r="C22" s="1" t="s">
        <v>354</v>
      </c>
      <c r="D22" s="1" t="s">
        <v>355</v>
      </c>
      <c r="E22" s="21">
        <v>15600.72</v>
      </c>
      <c r="F22" s="9">
        <v>3012</v>
      </c>
      <c r="G22" s="9">
        <v>19</v>
      </c>
      <c r="H22" s="47">
        <v>45289</v>
      </c>
      <c r="I22" s="11" t="s">
        <v>119</v>
      </c>
    </row>
    <row r="23" spans="1:9" x14ac:dyDescent="0.3">
      <c r="A23" s="8">
        <f>IF(B23&lt;&gt;"",ROWS($B$6:B23),"")</f>
        <v>18</v>
      </c>
      <c r="B23" s="1" t="s">
        <v>70</v>
      </c>
      <c r="C23" s="1" t="s">
        <v>71</v>
      </c>
      <c r="D23" s="1" t="s">
        <v>72</v>
      </c>
      <c r="E23" s="21">
        <v>11625.74</v>
      </c>
      <c r="F23" s="9">
        <v>2187</v>
      </c>
      <c r="G23" s="9">
        <v>10</v>
      </c>
      <c r="H23" s="47">
        <v>45226</v>
      </c>
      <c r="I23" s="11" t="s">
        <v>73</v>
      </c>
    </row>
    <row r="24" spans="1:9" x14ac:dyDescent="0.3">
      <c r="A24" s="8">
        <f>IF(B24&lt;&gt;"",ROWS($B$6:B24),"")</f>
        <v>19</v>
      </c>
      <c r="B24" s="1" t="s">
        <v>393</v>
      </c>
      <c r="C24" s="1" t="s">
        <v>394</v>
      </c>
      <c r="D24" s="1" t="s">
        <v>27</v>
      </c>
      <c r="E24" s="21">
        <v>11241</v>
      </c>
      <c r="F24" s="9">
        <v>1648</v>
      </c>
      <c r="G24" s="9">
        <v>14</v>
      </c>
      <c r="H24" s="47">
        <v>45275</v>
      </c>
      <c r="I24" s="11" t="s">
        <v>160</v>
      </c>
    </row>
    <row r="25" spans="1:9" x14ac:dyDescent="0.3">
      <c r="A25" s="8">
        <f>IF(B25&lt;&gt;"",ROWS($B$6:B25),"")</f>
        <v>20</v>
      </c>
      <c r="B25" s="1" t="s">
        <v>442</v>
      </c>
      <c r="C25" s="1" t="s">
        <v>443</v>
      </c>
      <c r="D25" s="1" t="s">
        <v>27</v>
      </c>
      <c r="E25" s="21">
        <v>8191.7</v>
      </c>
      <c r="F25" s="9">
        <v>1240</v>
      </c>
      <c r="G25" s="9">
        <v>13</v>
      </c>
      <c r="H25" s="47">
        <v>45268</v>
      </c>
      <c r="I25" s="11" t="s">
        <v>119</v>
      </c>
    </row>
    <row r="26" spans="1:9" x14ac:dyDescent="0.3">
      <c r="A26" s="8">
        <f>IF(B26&lt;&gt;"",ROWS($B$6:B26),"")</f>
        <v>21</v>
      </c>
      <c r="B26" s="1" t="s">
        <v>102</v>
      </c>
      <c r="C26" s="1" t="s">
        <v>102</v>
      </c>
      <c r="D26" s="1" t="s">
        <v>37</v>
      </c>
      <c r="E26" s="21">
        <v>6230</v>
      </c>
      <c r="F26" s="9">
        <v>938</v>
      </c>
      <c r="G26" s="9">
        <v>10</v>
      </c>
      <c r="H26" s="47">
        <v>45233</v>
      </c>
      <c r="I26" s="11" t="s">
        <v>103</v>
      </c>
    </row>
    <row r="27" spans="1:9" x14ac:dyDescent="0.3">
      <c r="A27" s="8">
        <f>IF(B27&lt;&gt;"",ROWS($B$6:B27),"")</f>
        <v>22</v>
      </c>
      <c r="B27" s="1" t="s">
        <v>472</v>
      </c>
      <c r="C27" s="1" t="s">
        <v>473</v>
      </c>
      <c r="D27" s="1" t="s">
        <v>474</v>
      </c>
      <c r="E27" s="21">
        <v>6150</v>
      </c>
      <c r="F27" s="9">
        <v>938</v>
      </c>
      <c r="G27" s="9">
        <v>8</v>
      </c>
      <c r="H27" s="47">
        <v>45282</v>
      </c>
      <c r="I27" s="11" t="s">
        <v>288</v>
      </c>
    </row>
    <row r="28" spans="1:9" x14ac:dyDescent="0.3">
      <c r="A28" s="8">
        <f>IF(B28&lt;&gt;"",ROWS($B$6:B28),"")</f>
        <v>23</v>
      </c>
      <c r="B28" s="1" t="s">
        <v>351</v>
      </c>
      <c r="C28" s="1" t="s">
        <v>352</v>
      </c>
      <c r="D28" s="1" t="s">
        <v>353</v>
      </c>
      <c r="E28" s="21">
        <v>6068</v>
      </c>
      <c r="F28" s="9">
        <v>1017</v>
      </c>
      <c r="G28" s="9">
        <v>6</v>
      </c>
      <c r="H28" s="47">
        <v>45254</v>
      </c>
      <c r="I28" s="11" t="s">
        <v>332</v>
      </c>
    </row>
    <row r="29" spans="1:9" x14ac:dyDescent="0.3">
      <c r="A29" s="8">
        <f>IF(B29&lt;&gt;"",ROWS($B$6:B29),"")</f>
        <v>24</v>
      </c>
      <c r="B29" s="1" t="s">
        <v>47</v>
      </c>
      <c r="C29" s="1" t="s">
        <v>48</v>
      </c>
      <c r="D29" s="1" t="s">
        <v>27</v>
      </c>
      <c r="E29" s="21">
        <v>5656.09</v>
      </c>
      <c r="F29" s="9">
        <v>1111</v>
      </c>
      <c r="G29" s="9">
        <v>10</v>
      </c>
      <c r="H29" s="47">
        <v>45212</v>
      </c>
      <c r="I29" s="11" t="s">
        <v>35</v>
      </c>
    </row>
    <row r="30" spans="1:9" x14ac:dyDescent="0.3">
      <c r="A30" s="8">
        <f>IF(B30&lt;&gt;"",ROWS($B$6:B30),"")</f>
        <v>25</v>
      </c>
      <c r="B30" s="1" t="s">
        <v>485</v>
      </c>
      <c r="C30" s="1" t="s">
        <v>486</v>
      </c>
      <c r="D30" s="1" t="s">
        <v>487</v>
      </c>
      <c r="E30" s="21">
        <v>5365</v>
      </c>
      <c r="F30" s="9">
        <v>1240</v>
      </c>
      <c r="G30" s="9">
        <v>8</v>
      </c>
      <c r="H30" s="47">
        <v>45268</v>
      </c>
      <c r="I30" s="11" t="s">
        <v>332</v>
      </c>
    </row>
    <row r="31" spans="1:9" x14ac:dyDescent="0.3">
      <c r="A31" s="8">
        <f>IF(B31&lt;&gt;"",ROWS($B$6:B31),"")</f>
        <v>26</v>
      </c>
      <c r="B31" s="1" t="s">
        <v>85</v>
      </c>
      <c r="C31" s="1" t="s">
        <v>948</v>
      </c>
      <c r="D31" s="1" t="s">
        <v>27</v>
      </c>
      <c r="E31" s="21">
        <v>4933.38</v>
      </c>
      <c r="F31" s="9">
        <v>688</v>
      </c>
      <c r="G31" s="9">
        <v>6</v>
      </c>
      <c r="H31" s="47">
        <v>45219</v>
      </c>
      <c r="I31" s="11" t="s">
        <v>73</v>
      </c>
    </row>
    <row r="32" spans="1:9" x14ac:dyDescent="0.3">
      <c r="A32" s="8">
        <f>IF(B32&lt;&gt;"",ROWS($B$6:B32),"")</f>
        <v>27</v>
      </c>
      <c r="B32" s="1" t="s">
        <v>323</v>
      </c>
      <c r="C32" s="1" t="s">
        <v>324</v>
      </c>
      <c r="D32" s="1" t="s">
        <v>325</v>
      </c>
      <c r="E32" s="21">
        <v>4404.8</v>
      </c>
      <c r="F32" s="9">
        <v>666</v>
      </c>
      <c r="G32" s="9">
        <v>5</v>
      </c>
      <c r="H32" s="47">
        <v>45219</v>
      </c>
      <c r="I32" s="11" t="s">
        <v>326</v>
      </c>
    </row>
    <row r="33" spans="1:9" x14ac:dyDescent="0.3">
      <c r="A33" s="8">
        <f>IF(B33&lt;&gt;"",ROWS($B$6:B33),"")</f>
        <v>28</v>
      </c>
      <c r="B33" s="1" t="s">
        <v>507</v>
      </c>
      <c r="C33" s="1" t="s">
        <v>507</v>
      </c>
      <c r="D33" s="1" t="s">
        <v>508</v>
      </c>
      <c r="E33" s="21">
        <v>4098</v>
      </c>
      <c r="F33" s="9">
        <v>687</v>
      </c>
      <c r="G33" s="9">
        <v>8</v>
      </c>
      <c r="H33" s="47">
        <v>45261</v>
      </c>
      <c r="I33" s="11" t="s">
        <v>332</v>
      </c>
    </row>
    <row r="34" spans="1:9" x14ac:dyDescent="0.3">
      <c r="A34" s="8">
        <f>IF(B34&lt;&gt;"",ROWS($B$6:B34),"")</f>
        <v>29</v>
      </c>
      <c r="B34" s="1" t="s">
        <v>52</v>
      </c>
      <c r="C34" s="1" t="s">
        <v>53</v>
      </c>
      <c r="D34" s="1" t="s">
        <v>27</v>
      </c>
      <c r="E34" s="21">
        <v>3638.19</v>
      </c>
      <c r="F34" s="9">
        <v>610</v>
      </c>
      <c r="G34" s="9">
        <v>6</v>
      </c>
      <c r="H34" s="47">
        <v>45226</v>
      </c>
      <c r="I34" s="11" t="s">
        <v>35</v>
      </c>
    </row>
    <row r="35" spans="1:9" x14ac:dyDescent="0.3">
      <c r="A35" s="8">
        <f>IF(B35&lt;&gt;"",ROWS($B$6:B35),"")</f>
        <v>30</v>
      </c>
      <c r="B35" s="1" t="s">
        <v>530</v>
      </c>
      <c r="C35" s="1" t="s">
        <v>531</v>
      </c>
      <c r="D35" s="1" t="s">
        <v>532</v>
      </c>
      <c r="E35" s="21">
        <v>3579.21</v>
      </c>
      <c r="F35" s="9">
        <v>991</v>
      </c>
      <c r="G35" s="9">
        <v>9</v>
      </c>
      <c r="H35" s="47">
        <v>45275</v>
      </c>
      <c r="I35" s="11" t="s">
        <v>533</v>
      </c>
    </row>
    <row r="36" spans="1:9" x14ac:dyDescent="0.3">
      <c r="A36" s="8">
        <f>IF(B36&lt;&gt;"",ROWS($B$6:B36),"")</f>
        <v>31</v>
      </c>
      <c r="B36" s="1" t="s">
        <v>403</v>
      </c>
      <c r="C36" s="1" t="s">
        <v>404</v>
      </c>
      <c r="D36" s="1" t="s">
        <v>27</v>
      </c>
      <c r="E36" s="21">
        <v>3216</v>
      </c>
      <c r="F36" s="9">
        <v>474</v>
      </c>
      <c r="G36" s="9">
        <v>6</v>
      </c>
      <c r="H36" s="47">
        <v>45254</v>
      </c>
      <c r="I36" s="11" t="s">
        <v>160</v>
      </c>
    </row>
    <row r="37" spans="1:9" x14ac:dyDescent="0.3">
      <c r="A37" s="8">
        <f>IF(B37&lt;&gt;"",ROWS($B$6:B37),"")</f>
        <v>32</v>
      </c>
      <c r="B37" s="1" t="s">
        <v>561</v>
      </c>
      <c r="C37" s="1" t="s">
        <v>561</v>
      </c>
      <c r="D37" s="1" t="s">
        <v>37</v>
      </c>
      <c r="E37" s="21">
        <v>2972.4800000000005</v>
      </c>
      <c r="F37" s="9">
        <v>434</v>
      </c>
      <c r="G37" s="9">
        <v>7</v>
      </c>
      <c r="H37" s="47">
        <v>45275</v>
      </c>
      <c r="I37" s="11" t="s">
        <v>562</v>
      </c>
    </row>
    <row r="38" spans="1:9" x14ac:dyDescent="0.3">
      <c r="A38" s="8">
        <f>IF(B38&lt;&gt;"",ROWS($B$6:B38),"")</f>
        <v>33</v>
      </c>
      <c r="B38" s="1" t="s">
        <v>558</v>
      </c>
      <c r="C38" s="1" t="s">
        <v>558</v>
      </c>
      <c r="D38" s="1" t="s">
        <v>559</v>
      </c>
      <c r="E38" s="21">
        <v>2900.7</v>
      </c>
      <c r="F38" s="9">
        <v>557</v>
      </c>
      <c r="G38" s="9">
        <v>3</v>
      </c>
      <c r="H38" s="47">
        <v>45259</v>
      </c>
      <c r="I38" s="11" t="s">
        <v>560</v>
      </c>
    </row>
    <row r="39" spans="1:9" x14ac:dyDescent="0.3">
      <c r="A39" s="8">
        <f>IF(B39&lt;&gt;"",ROWS($B$6:B39),"")</f>
        <v>34</v>
      </c>
      <c r="B39" s="1" t="s">
        <v>99</v>
      </c>
      <c r="C39" s="1" t="s">
        <v>99</v>
      </c>
      <c r="D39" s="1" t="s">
        <v>100</v>
      </c>
      <c r="E39" s="21">
        <v>2725.2</v>
      </c>
      <c r="F39" s="9">
        <v>415</v>
      </c>
      <c r="G39" s="9">
        <v>5</v>
      </c>
      <c r="H39" s="47">
        <v>45191</v>
      </c>
      <c r="I39" s="11" t="s">
        <v>101</v>
      </c>
    </row>
    <row r="40" spans="1:9" x14ac:dyDescent="0.3">
      <c r="A40" s="8">
        <f>IF(B40&lt;&gt;"",ROWS($B$6:B40),"")</f>
        <v>35</v>
      </c>
      <c r="B40" s="1" t="s">
        <v>573</v>
      </c>
      <c r="C40" s="1" t="s">
        <v>574</v>
      </c>
      <c r="D40" s="1" t="s">
        <v>575</v>
      </c>
      <c r="E40" s="21">
        <v>2708</v>
      </c>
      <c r="F40" s="9">
        <v>510</v>
      </c>
      <c r="G40" s="9">
        <v>5</v>
      </c>
      <c r="H40" s="47">
        <v>45275</v>
      </c>
      <c r="I40" s="11" t="s">
        <v>288</v>
      </c>
    </row>
    <row r="41" spans="1:9" x14ac:dyDescent="0.3">
      <c r="A41" s="8">
        <f>IF(B41&lt;&gt;"",ROWS($B$6:B41),"")</f>
        <v>36</v>
      </c>
      <c r="B41" s="1" t="s">
        <v>397</v>
      </c>
      <c r="C41" s="1" t="s">
        <v>398</v>
      </c>
      <c r="D41" s="1" t="s">
        <v>399</v>
      </c>
      <c r="E41" s="21">
        <v>2160</v>
      </c>
      <c r="F41" s="9">
        <v>596</v>
      </c>
      <c r="G41" s="9">
        <v>1</v>
      </c>
      <c r="H41" s="47">
        <v>44716</v>
      </c>
      <c r="I41" s="11" t="s">
        <v>375</v>
      </c>
    </row>
    <row r="42" spans="1:9" x14ac:dyDescent="0.3">
      <c r="A42" s="8">
        <f>IF(B42&lt;&gt;"",ROWS($B$6:B42),"")</f>
        <v>37</v>
      </c>
      <c r="B42" s="1" t="s">
        <v>241</v>
      </c>
      <c r="C42" s="1" t="s">
        <v>242</v>
      </c>
      <c r="D42" s="1" t="s">
        <v>113</v>
      </c>
      <c r="E42" s="21">
        <v>1896.56</v>
      </c>
      <c r="F42" s="9">
        <v>361</v>
      </c>
      <c r="G42" s="9">
        <v>6</v>
      </c>
      <c r="H42" s="47">
        <v>45240</v>
      </c>
      <c r="I42" s="11" t="s">
        <v>67</v>
      </c>
    </row>
    <row r="43" spans="1:9" x14ac:dyDescent="0.3">
      <c r="A43" s="8">
        <f>IF(B43&lt;&gt;"",ROWS($B$6:B43),"")</f>
        <v>38</v>
      </c>
      <c r="B43" s="1" t="s">
        <v>636</v>
      </c>
      <c r="C43" s="1" t="s">
        <v>637</v>
      </c>
      <c r="D43" s="1" t="s">
        <v>280</v>
      </c>
      <c r="E43" s="21">
        <v>1796.08</v>
      </c>
      <c r="F43" s="9">
        <v>383</v>
      </c>
      <c r="G43" s="9">
        <v>13</v>
      </c>
      <c r="H43" s="47">
        <v>45282</v>
      </c>
      <c r="I43" s="11" t="s">
        <v>101</v>
      </c>
    </row>
    <row r="44" spans="1:9" x14ac:dyDescent="0.3">
      <c r="A44" s="8">
        <f>IF(B44&lt;&gt;"",ROWS($B$6:B44),"")</f>
        <v>39</v>
      </c>
      <c r="B44" s="1" t="s">
        <v>640</v>
      </c>
      <c r="C44" s="1" t="s">
        <v>640</v>
      </c>
      <c r="D44" s="1" t="s">
        <v>641</v>
      </c>
      <c r="E44" s="21">
        <v>1695.18</v>
      </c>
      <c r="F44" s="9">
        <v>347</v>
      </c>
      <c r="G44" s="9">
        <v>14</v>
      </c>
      <c r="H44" s="47">
        <v>45268</v>
      </c>
      <c r="I44" s="11" t="s">
        <v>533</v>
      </c>
    </row>
    <row r="45" spans="1:9" x14ac:dyDescent="0.3">
      <c r="A45" s="8">
        <f>IF(B45&lt;&gt;"",ROWS($B$6:B45),"")</f>
        <v>40</v>
      </c>
      <c r="B45" s="1" t="s">
        <v>83</v>
      </c>
      <c r="C45" s="1" t="s">
        <v>83</v>
      </c>
      <c r="D45" s="1" t="s">
        <v>37</v>
      </c>
      <c r="E45" s="21">
        <v>1597</v>
      </c>
      <c r="F45" s="9">
        <v>201</v>
      </c>
      <c r="G45" s="9">
        <v>1</v>
      </c>
      <c r="H45" s="47">
        <v>45198</v>
      </c>
      <c r="I45" s="11" t="s">
        <v>38</v>
      </c>
    </row>
    <row r="46" spans="1:9" x14ac:dyDescent="0.3">
      <c r="A46" s="8">
        <f>IF(B46&lt;&gt;"",ROWS($B$6:B46),"")</f>
        <v>41</v>
      </c>
      <c r="B46" s="1" t="s">
        <v>321</v>
      </c>
      <c r="C46" s="1" t="s">
        <v>321</v>
      </c>
      <c r="D46" s="1" t="s">
        <v>37</v>
      </c>
      <c r="E46" s="21">
        <v>1490</v>
      </c>
      <c r="F46" s="9">
        <v>298</v>
      </c>
      <c r="G46" s="9">
        <v>1</v>
      </c>
      <c r="H46" s="47">
        <v>45198</v>
      </c>
      <c r="I46" s="11" t="s">
        <v>322</v>
      </c>
    </row>
    <row r="47" spans="1:9" x14ac:dyDescent="0.3">
      <c r="A47" s="8">
        <f>IF(B47&lt;&gt;"",ROWS($B$6:B47),"")</f>
        <v>42</v>
      </c>
      <c r="B47" s="1" t="s">
        <v>667</v>
      </c>
      <c r="C47" s="1" t="s">
        <v>668</v>
      </c>
      <c r="D47" s="1" t="s">
        <v>669</v>
      </c>
      <c r="E47" s="21">
        <v>1400</v>
      </c>
      <c r="F47" s="9">
        <v>250</v>
      </c>
      <c r="G47" s="9">
        <v>1</v>
      </c>
      <c r="H47" s="47" t="s">
        <v>670</v>
      </c>
      <c r="I47" s="11" t="s">
        <v>671</v>
      </c>
    </row>
    <row r="48" spans="1:9" x14ac:dyDescent="0.3">
      <c r="A48" s="8">
        <f>IF(B48&lt;&gt;"",ROWS($B$6:B48),"")</f>
        <v>43</v>
      </c>
      <c r="B48" s="1" t="s">
        <v>333</v>
      </c>
      <c r="C48" s="1" t="s">
        <v>334</v>
      </c>
      <c r="D48" s="1" t="s">
        <v>27</v>
      </c>
      <c r="E48" s="21">
        <v>1134.3499999999999</v>
      </c>
      <c r="F48" s="9">
        <v>179</v>
      </c>
      <c r="G48" s="9">
        <v>4</v>
      </c>
      <c r="H48" s="47">
        <v>45247</v>
      </c>
      <c r="I48" s="11" t="s">
        <v>119</v>
      </c>
    </row>
    <row r="49" spans="1:9" x14ac:dyDescent="0.3">
      <c r="A49" s="8">
        <f>IF(B49&lt;&gt;"",ROWS($B$6:B49),"")</f>
        <v>44</v>
      </c>
      <c r="B49" s="1" t="s">
        <v>312</v>
      </c>
      <c r="C49" s="1" t="s">
        <v>312</v>
      </c>
      <c r="D49" s="1" t="s">
        <v>37</v>
      </c>
      <c r="E49" s="21">
        <v>1015</v>
      </c>
      <c r="F49" s="9">
        <v>203</v>
      </c>
      <c r="G49" s="9">
        <v>1</v>
      </c>
      <c r="H49" s="47">
        <v>45205</v>
      </c>
      <c r="I49" s="11" t="s">
        <v>67</v>
      </c>
    </row>
    <row r="50" spans="1:9" x14ac:dyDescent="0.3">
      <c r="A50" s="8">
        <f>IF(B50&lt;&gt;"",ROWS($B$6:B50),"")</f>
        <v>45</v>
      </c>
      <c r="B50" s="1" t="s">
        <v>723</v>
      </c>
      <c r="C50" s="1" t="s">
        <v>723</v>
      </c>
      <c r="D50" s="1" t="s">
        <v>37</v>
      </c>
      <c r="E50" s="21">
        <v>950</v>
      </c>
      <c r="F50" s="9">
        <v>150</v>
      </c>
      <c r="G50" s="9">
        <v>6</v>
      </c>
      <c r="H50" s="47">
        <v>45044</v>
      </c>
      <c r="I50" s="11" t="s">
        <v>586</v>
      </c>
    </row>
    <row r="51" spans="1:9" x14ac:dyDescent="0.3">
      <c r="A51" s="8">
        <f>IF(B51&lt;&gt;"",ROWS($B$6:B51),"")</f>
        <v>46</v>
      </c>
      <c r="B51" s="1" t="s">
        <v>549</v>
      </c>
      <c r="C51" s="1" t="s">
        <v>550</v>
      </c>
      <c r="D51" s="1" t="s">
        <v>551</v>
      </c>
      <c r="E51" s="21">
        <v>880</v>
      </c>
      <c r="F51" s="9">
        <v>220</v>
      </c>
      <c r="G51" s="9">
        <v>1</v>
      </c>
      <c r="H51" s="47">
        <v>44302</v>
      </c>
      <c r="I51" s="11" t="s">
        <v>375</v>
      </c>
    </row>
    <row r="52" spans="1:9" x14ac:dyDescent="0.3">
      <c r="A52" s="8">
        <f>IF(B52&lt;&gt;"",ROWS($B$6:B52),"")</f>
        <v>47</v>
      </c>
      <c r="B52" s="1" t="s">
        <v>604</v>
      </c>
      <c r="C52" s="1" t="s">
        <v>605</v>
      </c>
      <c r="D52" s="1" t="s">
        <v>458</v>
      </c>
      <c r="E52" s="21">
        <v>864</v>
      </c>
      <c r="F52" s="9">
        <v>156</v>
      </c>
      <c r="G52" s="9">
        <v>1</v>
      </c>
      <c r="H52" s="47">
        <v>45225</v>
      </c>
      <c r="I52" s="11" t="s">
        <v>465</v>
      </c>
    </row>
    <row r="53" spans="1:9" x14ac:dyDescent="0.3">
      <c r="A53" s="8">
        <f>IF(B53&lt;&gt;"",ROWS($B$6:B53),"")</f>
        <v>48</v>
      </c>
      <c r="B53" s="1" t="s">
        <v>372</v>
      </c>
      <c r="C53" s="1" t="s">
        <v>373</v>
      </c>
      <c r="D53" s="1" t="s">
        <v>374</v>
      </c>
      <c r="E53" s="21">
        <v>840</v>
      </c>
      <c r="F53" s="9">
        <v>208</v>
      </c>
      <c r="G53" s="9">
        <v>1</v>
      </c>
      <c r="H53" s="47">
        <v>44807</v>
      </c>
      <c r="I53" s="11" t="s">
        <v>375</v>
      </c>
    </row>
    <row r="54" spans="1:9" x14ac:dyDescent="0.3">
      <c r="A54" s="8">
        <f>IF(B54&lt;&gt;"",ROWS($B$6:B54),"")</f>
        <v>49</v>
      </c>
      <c r="B54" s="1" t="s">
        <v>749</v>
      </c>
      <c r="C54" s="1" t="s">
        <v>749</v>
      </c>
      <c r="D54" s="1" t="s">
        <v>750</v>
      </c>
      <c r="E54" s="21">
        <v>830.4</v>
      </c>
      <c r="F54" s="9">
        <v>112</v>
      </c>
      <c r="G54" s="9">
        <v>1</v>
      </c>
      <c r="H54" s="47" t="s">
        <v>670</v>
      </c>
      <c r="I54" s="11" t="s">
        <v>101</v>
      </c>
    </row>
    <row r="55" spans="1:9" x14ac:dyDescent="0.3">
      <c r="A55" s="8">
        <f>IF(B55&lt;&gt;"",ROWS($B$6:B55),"")</f>
        <v>50</v>
      </c>
      <c r="B55" s="1" t="s">
        <v>534</v>
      </c>
      <c r="C55" s="1" t="s">
        <v>535</v>
      </c>
      <c r="D55" s="1" t="s">
        <v>536</v>
      </c>
      <c r="E55" s="21">
        <v>801</v>
      </c>
      <c r="F55" s="9">
        <v>251</v>
      </c>
      <c r="G55" s="9">
        <v>1</v>
      </c>
      <c r="H55" s="47">
        <v>44080</v>
      </c>
      <c r="I55" s="11" t="s">
        <v>375</v>
      </c>
    </row>
    <row r="56" spans="1:9" x14ac:dyDescent="0.3">
      <c r="A56" s="8">
        <f>IF(B56&lt;&gt;"",ROWS($B$6:B56),"")</f>
        <v>51</v>
      </c>
      <c r="B56" s="1" t="s">
        <v>238</v>
      </c>
      <c r="C56" s="1" t="s">
        <v>239</v>
      </c>
      <c r="D56" s="1" t="s">
        <v>240</v>
      </c>
      <c r="E56" s="21">
        <v>800</v>
      </c>
      <c r="F56" s="9">
        <v>160</v>
      </c>
      <c r="G56" s="9">
        <v>2</v>
      </c>
      <c r="H56" s="47">
        <v>45156</v>
      </c>
      <c r="I56" s="11" t="s">
        <v>232</v>
      </c>
    </row>
    <row r="57" spans="1:9" x14ac:dyDescent="0.3">
      <c r="A57" s="8">
        <f>IF(B57&lt;&gt;"",ROWS($B$6:B57),"")</f>
        <v>52</v>
      </c>
      <c r="B57" s="1" t="s">
        <v>757</v>
      </c>
      <c r="C57" s="1" t="s">
        <v>758</v>
      </c>
      <c r="D57" s="1" t="s">
        <v>280</v>
      </c>
      <c r="E57" s="21">
        <v>794.2</v>
      </c>
      <c r="F57" s="9">
        <v>180</v>
      </c>
      <c r="G57" s="9">
        <v>4</v>
      </c>
      <c r="H57" s="47">
        <v>45289</v>
      </c>
      <c r="I57" s="11" t="s">
        <v>316</v>
      </c>
    </row>
    <row r="58" spans="1:9" x14ac:dyDescent="0.3">
      <c r="A58" s="8">
        <f>IF(B58&lt;&gt;"",ROWS($B$6:B58),"")</f>
        <v>53</v>
      </c>
      <c r="B58" s="1" t="s">
        <v>686</v>
      </c>
      <c r="C58" s="1" t="s">
        <v>687</v>
      </c>
      <c r="D58" s="1" t="s">
        <v>113</v>
      </c>
      <c r="E58" s="21">
        <v>671.09999999999945</v>
      </c>
      <c r="F58" s="9">
        <v>152</v>
      </c>
      <c r="G58" s="9">
        <v>1</v>
      </c>
      <c r="H58" s="47">
        <v>44007</v>
      </c>
      <c r="I58" s="11" t="s">
        <v>101</v>
      </c>
    </row>
    <row r="59" spans="1:9" x14ac:dyDescent="0.3">
      <c r="A59" s="8">
        <f>IF(B59&lt;&gt;"",ROWS($B$6:B59),"")</f>
        <v>54</v>
      </c>
      <c r="B59" s="1" t="s">
        <v>157</v>
      </c>
      <c r="C59" s="1" t="s">
        <v>158</v>
      </c>
      <c r="D59" s="1" t="s">
        <v>27</v>
      </c>
      <c r="E59" s="21">
        <v>647.19000000000005</v>
      </c>
      <c r="F59" s="9">
        <v>115</v>
      </c>
      <c r="G59" s="9">
        <v>4</v>
      </c>
      <c r="H59" s="47">
        <v>45240</v>
      </c>
      <c r="I59" s="11" t="s">
        <v>28</v>
      </c>
    </row>
    <row r="60" spans="1:9" x14ac:dyDescent="0.3">
      <c r="A60" s="8">
        <f>IF(B60&lt;&gt;"",ROWS($B$6:B60),"")</f>
        <v>55</v>
      </c>
      <c r="B60" s="1" t="s">
        <v>129</v>
      </c>
      <c r="C60" s="1" t="s">
        <v>130</v>
      </c>
      <c r="D60" s="1" t="s">
        <v>27</v>
      </c>
      <c r="E60" s="21">
        <v>603.1</v>
      </c>
      <c r="F60" s="9">
        <v>80</v>
      </c>
      <c r="G60" s="9">
        <v>1</v>
      </c>
      <c r="H60" s="47">
        <v>45205</v>
      </c>
      <c r="I60" s="11" t="s">
        <v>35</v>
      </c>
    </row>
    <row r="61" spans="1:9" x14ac:dyDescent="0.3">
      <c r="A61" s="8">
        <f>IF(B61&lt;&gt;"",ROWS($B$6:B61),"")</f>
        <v>56</v>
      </c>
      <c r="B61" s="1" t="s">
        <v>301</v>
      </c>
      <c r="C61" s="1" t="s">
        <v>301</v>
      </c>
      <c r="D61" s="1" t="s">
        <v>37</v>
      </c>
      <c r="E61" s="21">
        <v>582</v>
      </c>
      <c r="F61" s="9">
        <v>94</v>
      </c>
      <c r="G61" s="9">
        <v>4</v>
      </c>
      <c r="H61" s="47">
        <v>45226</v>
      </c>
      <c r="I61" s="11" t="s">
        <v>101</v>
      </c>
    </row>
    <row r="62" spans="1:9" x14ac:dyDescent="0.3">
      <c r="A62" s="8">
        <f>IF(B62&lt;&gt;"",ROWS($B$6:B62),"")</f>
        <v>57</v>
      </c>
      <c r="B62" s="1" t="s">
        <v>490</v>
      </c>
      <c r="C62" s="1" t="s">
        <v>491</v>
      </c>
      <c r="D62" s="1" t="s">
        <v>454</v>
      </c>
      <c r="E62" s="21">
        <v>525.25</v>
      </c>
      <c r="F62" s="9">
        <v>134</v>
      </c>
      <c r="G62" s="9">
        <v>1</v>
      </c>
      <c r="H62" s="47">
        <v>42654</v>
      </c>
      <c r="I62" s="11" t="s">
        <v>375</v>
      </c>
    </row>
    <row r="63" spans="1:9" x14ac:dyDescent="0.3">
      <c r="A63" s="8">
        <f>IF(B63&lt;&gt;"",ROWS($B$6:B63),"")</f>
        <v>58</v>
      </c>
      <c r="B63" s="1" t="s">
        <v>33</v>
      </c>
      <c r="C63" s="1" t="s">
        <v>34</v>
      </c>
      <c r="D63" s="1" t="s">
        <v>31</v>
      </c>
      <c r="E63" s="21">
        <v>442.9</v>
      </c>
      <c r="F63" s="9">
        <v>74</v>
      </c>
      <c r="G63" s="9">
        <v>3</v>
      </c>
      <c r="H63" s="47">
        <v>45128</v>
      </c>
      <c r="I63" s="11" t="s">
        <v>35</v>
      </c>
    </row>
    <row r="64" spans="1:9" x14ac:dyDescent="0.3">
      <c r="A64" s="8">
        <f>IF(B64&lt;&gt;"",ROWS($B$6:B64),"")</f>
        <v>59</v>
      </c>
      <c r="B64" s="1" t="s">
        <v>356</v>
      </c>
      <c r="C64" s="1" t="s">
        <v>356</v>
      </c>
      <c r="D64" s="1" t="s">
        <v>64</v>
      </c>
      <c r="E64" s="21">
        <v>354.4</v>
      </c>
      <c r="F64" s="9">
        <v>62</v>
      </c>
      <c r="G64" s="9">
        <v>2</v>
      </c>
      <c r="H64" s="47">
        <v>45205</v>
      </c>
      <c r="I64" s="11" t="s">
        <v>296</v>
      </c>
    </row>
    <row r="65" spans="1:9" x14ac:dyDescent="0.3">
      <c r="A65" s="8">
        <f>IF(B65&lt;&gt;"",ROWS($B$6:B65),"")</f>
        <v>60</v>
      </c>
      <c r="B65" s="1" t="s">
        <v>653</v>
      </c>
      <c r="C65" s="1" t="s">
        <v>654</v>
      </c>
      <c r="D65" s="1" t="s">
        <v>427</v>
      </c>
      <c r="E65" s="21">
        <v>342.08</v>
      </c>
      <c r="F65" s="9">
        <v>99</v>
      </c>
      <c r="G65" s="9">
        <v>2</v>
      </c>
      <c r="H65" s="47">
        <v>44855</v>
      </c>
      <c r="I65" s="11" t="s">
        <v>67</v>
      </c>
    </row>
    <row r="66" spans="1:9" x14ac:dyDescent="0.3">
      <c r="A66" s="8">
        <f>IF(B66&lt;&gt;"",ROWS($B$6:B66),"")</f>
        <v>61</v>
      </c>
      <c r="B66" s="1" t="s">
        <v>576</v>
      </c>
      <c r="C66" s="1" t="s">
        <v>577</v>
      </c>
      <c r="D66" s="1" t="s">
        <v>353</v>
      </c>
      <c r="E66" s="21">
        <v>327.40000000000009</v>
      </c>
      <c r="F66" s="9">
        <v>72</v>
      </c>
      <c r="G66" s="9">
        <v>5</v>
      </c>
      <c r="H66" s="47">
        <v>45254</v>
      </c>
      <c r="I66" s="11" t="s">
        <v>316</v>
      </c>
    </row>
    <row r="67" spans="1:9" x14ac:dyDescent="0.3">
      <c r="A67" s="8">
        <f>IF(B67&lt;&gt;"",ROWS($B$6:B67),"")</f>
        <v>62</v>
      </c>
      <c r="B67" s="1" t="s">
        <v>845</v>
      </c>
      <c r="C67" s="1" t="s">
        <v>846</v>
      </c>
      <c r="D67" s="1" t="s">
        <v>847</v>
      </c>
      <c r="E67" s="21">
        <v>307</v>
      </c>
      <c r="F67" s="9">
        <v>54</v>
      </c>
      <c r="G67" s="9">
        <v>3</v>
      </c>
      <c r="H67" s="47">
        <v>45256</v>
      </c>
      <c r="I67" s="11" t="s">
        <v>465</v>
      </c>
    </row>
    <row r="68" spans="1:9" x14ac:dyDescent="0.3">
      <c r="A68" s="8">
        <f>IF(B68&lt;&gt;"",ROWS($B$6:B68),"")</f>
        <v>63</v>
      </c>
      <c r="B68" s="1" t="s">
        <v>483</v>
      </c>
      <c r="C68" s="1" t="s">
        <v>484</v>
      </c>
      <c r="D68" s="1" t="s">
        <v>96</v>
      </c>
      <c r="E68" s="21">
        <v>304.02999999999975</v>
      </c>
      <c r="F68" s="9">
        <v>64</v>
      </c>
      <c r="G68" s="9">
        <v>1</v>
      </c>
      <c r="H68" s="47">
        <v>45191</v>
      </c>
      <c r="I68" s="11" t="s">
        <v>316</v>
      </c>
    </row>
    <row r="69" spans="1:9" x14ac:dyDescent="0.3">
      <c r="A69" s="8">
        <f>IF(B69&lt;&gt;"",ROWS($B$6:B69),"")</f>
        <v>64</v>
      </c>
      <c r="B69" s="1" t="s">
        <v>395</v>
      </c>
      <c r="C69" s="1" t="s">
        <v>396</v>
      </c>
      <c r="D69" s="1" t="s">
        <v>140</v>
      </c>
      <c r="E69" s="21">
        <v>300</v>
      </c>
      <c r="F69" s="9">
        <v>100</v>
      </c>
      <c r="G69" s="9">
        <v>1</v>
      </c>
      <c r="H69" s="47">
        <v>45226</v>
      </c>
      <c r="I69" s="11" t="s">
        <v>67</v>
      </c>
    </row>
    <row r="70" spans="1:9" x14ac:dyDescent="0.3">
      <c r="A70" s="8">
        <f>IF(B70&lt;&gt;"",ROWS($B$6:B70),"")</f>
        <v>65</v>
      </c>
      <c r="B70" s="1" t="s">
        <v>949</v>
      </c>
      <c r="C70" s="1" t="s">
        <v>187</v>
      </c>
      <c r="D70" s="1" t="s">
        <v>188</v>
      </c>
      <c r="E70" s="21">
        <v>260.27999999999997</v>
      </c>
      <c r="F70" s="9">
        <v>43</v>
      </c>
      <c r="G70" s="9">
        <v>1</v>
      </c>
      <c r="H70" s="47">
        <v>45198</v>
      </c>
      <c r="I70" s="11" t="s">
        <v>67</v>
      </c>
    </row>
    <row r="71" spans="1:9" x14ac:dyDescent="0.3">
      <c r="A71" s="8">
        <f>IF(B71&lt;&gt;"",ROWS($B$6:B71),"")</f>
        <v>66</v>
      </c>
      <c r="B71" s="1" t="s">
        <v>785</v>
      </c>
      <c r="C71" s="1" t="s">
        <v>786</v>
      </c>
      <c r="D71" s="1" t="s">
        <v>568</v>
      </c>
      <c r="E71" s="21">
        <v>242</v>
      </c>
      <c r="F71" s="9">
        <v>25</v>
      </c>
      <c r="G71" s="9">
        <v>1</v>
      </c>
      <c r="H71" s="47">
        <v>45211</v>
      </c>
      <c r="I71" s="11" t="s">
        <v>465</v>
      </c>
    </row>
    <row r="72" spans="1:9" x14ac:dyDescent="0.3">
      <c r="A72" s="8">
        <f>IF(B72&lt;&gt;"",ROWS($B$6:B72),"")</f>
        <v>67</v>
      </c>
      <c r="B72" s="1" t="s">
        <v>148</v>
      </c>
      <c r="C72" s="1" t="s">
        <v>149</v>
      </c>
      <c r="D72" s="1" t="s">
        <v>150</v>
      </c>
      <c r="E72" s="21">
        <v>230</v>
      </c>
      <c r="F72" s="9">
        <v>46</v>
      </c>
      <c r="G72" s="9">
        <v>1</v>
      </c>
      <c r="H72" s="47">
        <v>44953</v>
      </c>
      <c r="I72" s="11" t="s">
        <v>67</v>
      </c>
    </row>
    <row r="73" spans="1:9" x14ac:dyDescent="0.3">
      <c r="A73" s="8">
        <f>IF(B73&lt;&gt;"",ROWS($B$6:B73),"")</f>
        <v>68</v>
      </c>
      <c r="B73" s="1" t="s">
        <v>475</v>
      </c>
      <c r="C73" s="1" t="s">
        <v>475</v>
      </c>
      <c r="D73" s="1" t="s">
        <v>37</v>
      </c>
      <c r="E73" s="21">
        <v>228</v>
      </c>
      <c r="F73" s="9">
        <v>49</v>
      </c>
      <c r="G73" s="9">
        <v>3</v>
      </c>
      <c r="H73" s="47">
        <v>44659</v>
      </c>
      <c r="I73" s="11" t="s">
        <v>67</v>
      </c>
    </row>
    <row r="74" spans="1:9" x14ac:dyDescent="0.3">
      <c r="A74" s="8">
        <f>IF(B74&lt;&gt;"",ROWS($B$6:B74),"")</f>
        <v>69</v>
      </c>
      <c r="B74" s="1" t="s">
        <v>134</v>
      </c>
      <c r="C74" s="1" t="s">
        <v>135</v>
      </c>
      <c r="D74" s="1" t="s">
        <v>27</v>
      </c>
      <c r="E74" s="21">
        <v>208</v>
      </c>
      <c r="F74" s="9">
        <v>50</v>
      </c>
      <c r="G74" s="9">
        <v>1</v>
      </c>
      <c r="H74" s="47">
        <v>44967</v>
      </c>
      <c r="I74" s="11" t="s">
        <v>101</v>
      </c>
    </row>
    <row r="75" spans="1:9" x14ac:dyDescent="0.3">
      <c r="A75" s="8">
        <f>IF(B75&lt;&gt;"",ROWS($B$6:B75),"")</f>
        <v>70</v>
      </c>
      <c r="B75" s="1" t="s">
        <v>341</v>
      </c>
      <c r="C75" s="1" t="s">
        <v>342</v>
      </c>
      <c r="D75" s="1" t="s">
        <v>188</v>
      </c>
      <c r="E75" s="21">
        <v>204</v>
      </c>
      <c r="F75" s="9">
        <v>46</v>
      </c>
      <c r="G75" s="9">
        <v>5</v>
      </c>
      <c r="H75" s="47">
        <v>45247</v>
      </c>
      <c r="I75" s="11" t="s">
        <v>288</v>
      </c>
    </row>
    <row r="76" spans="1:9" x14ac:dyDescent="0.3">
      <c r="A76" s="8">
        <f>IF(B76&lt;&gt;"",ROWS($B$6:B76),"")</f>
        <v>71</v>
      </c>
      <c r="B76" s="1" t="s">
        <v>204</v>
      </c>
      <c r="C76" s="1" t="s">
        <v>204</v>
      </c>
      <c r="D76" s="1" t="s">
        <v>27</v>
      </c>
      <c r="E76" s="21">
        <v>200</v>
      </c>
      <c r="F76" s="9">
        <v>40</v>
      </c>
      <c r="G76" s="9">
        <v>16</v>
      </c>
      <c r="H76" s="47">
        <v>45030</v>
      </c>
      <c r="I76" s="11" t="s">
        <v>32</v>
      </c>
    </row>
    <row r="77" spans="1:9" x14ac:dyDescent="0.3">
      <c r="A77" s="8">
        <f>IF(B77&lt;&gt;"",ROWS($B$6:B77),"")</f>
        <v>72</v>
      </c>
      <c r="B77" s="1" t="s">
        <v>580</v>
      </c>
      <c r="C77" s="1" t="s">
        <v>581</v>
      </c>
      <c r="D77" s="1" t="s">
        <v>582</v>
      </c>
      <c r="E77" s="21">
        <v>198.5</v>
      </c>
      <c r="F77" s="9">
        <v>41</v>
      </c>
      <c r="G77" s="9">
        <v>1</v>
      </c>
      <c r="H77" s="47">
        <v>45214</v>
      </c>
      <c r="I77" s="11" t="s">
        <v>375</v>
      </c>
    </row>
    <row r="78" spans="1:9" x14ac:dyDescent="0.3">
      <c r="A78" s="8">
        <f>IF(B78&lt;&gt;"",ROWS($B$6:B78),"")</f>
        <v>73</v>
      </c>
      <c r="B78" s="1" t="s">
        <v>547</v>
      </c>
      <c r="C78" s="1" t="s">
        <v>548</v>
      </c>
      <c r="D78" s="1" t="s">
        <v>27</v>
      </c>
      <c r="E78" s="21">
        <v>175</v>
      </c>
      <c r="F78" s="9">
        <v>59</v>
      </c>
      <c r="G78" s="9">
        <v>3</v>
      </c>
      <c r="H78" s="47">
        <v>44869</v>
      </c>
      <c r="I78" s="11" t="s">
        <v>51</v>
      </c>
    </row>
    <row r="79" spans="1:9" x14ac:dyDescent="0.3">
      <c r="A79" s="8">
        <f>IF(B79&lt;&gt;"",ROWS($B$6:B79),"")</f>
        <v>74</v>
      </c>
      <c r="B79" s="1" t="s">
        <v>76</v>
      </c>
      <c r="C79" s="1" t="s">
        <v>76</v>
      </c>
      <c r="D79" s="1" t="s">
        <v>37</v>
      </c>
      <c r="E79" s="21">
        <v>165</v>
      </c>
      <c r="F79" s="9">
        <v>35</v>
      </c>
      <c r="G79" s="9">
        <v>1</v>
      </c>
      <c r="H79" s="47">
        <v>44974</v>
      </c>
      <c r="I79" s="11" t="s">
        <v>67</v>
      </c>
    </row>
    <row r="80" spans="1:9" x14ac:dyDescent="0.3">
      <c r="A80" s="8">
        <f>IF(B80&lt;&gt;"",ROWS($B$6:B80),"")</f>
        <v>75</v>
      </c>
      <c r="B80" s="1" t="s">
        <v>267</v>
      </c>
      <c r="C80" s="1" t="s">
        <v>268</v>
      </c>
      <c r="D80" s="1" t="s">
        <v>27</v>
      </c>
      <c r="E80" s="21">
        <v>154</v>
      </c>
      <c r="F80" s="9">
        <v>31</v>
      </c>
      <c r="G80" s="9">
        <v>1</v>
      </c>
      <c r="H80" s="47">
        <v>45198</v>
      </c>
      <c r="I80" s="11" t="s">
        <v>119</v>
      </c>
    </row>
    <row r="81" spans="1:9" x14ac:dyDescent="0.3">
      <c r="A81" s="8">
        <f>IF(B81&lt;&gt;"",ROWS($B$6:B81),"")</f>
        <v>76</v>
      </c>
      <c r="B81" s="1" t="s">
        <v>138</v>
      </c>
      <c r="C81" s="1" t="s">
        <v>139</v>
      </c>
      <c r="D81" s="1" t="s">
        <v>140</v>
      </c>
      <c r="E81" s="21">
        <v>150</v>
      </c>
      <c r="F81" s="9">
        <v>30</v>
      </c>
      <c r="G81" s="9">
        <v>1</v>
      </c>
      <c r="H81" s="47">
        <v>45163</v>
      </c>
      <c r="I81" s="11" t="s">
        <v>119</v>
      </c>
    </row>
    <row r="82" spans="1:9" x14ac:dyDescent="0.3">
      <c r="A82" s="8">
        <f>IF(B82&lt;&gt;"",ROWS($B$6:B82),"")</f>
        <v>77</v>
      </c>
      <c r="B82" s="1" t="s">
        <v>888</v>
      </c>
      <c r="C82" s="1" t="s">
        <v>889</v>
      </c>
      <c r="D82" s="1" t="s">
        <v>27</v>
      </c>
      <c r="E82" s="21">
        <v>150</v>
      </c>
      <c r="F82" s="9">
        <v>50</v>
      </c>
      <c r="G82" s="9">
        <v>1</v>
      </c>
      <c r="H82" s="47">
        <v>43056</v>
      </c>
      <c r="I82" s="11" t="s">
        <v>67</v>
      </c>
    </row>
    <row r="83" spans="1:9" x14ac:dyDescent="0.3">
      <c r="A83" s="8">
        <f>IF(B83&lt;&gt;"",ROWS($B$6:B83),"")</f>
        <v>78</v>
      </c>
      <c r="B83" s="1" t="s">
        <v>202</v>
      </c>
      <c r="C83" s="1" t="s">
        <v>203</v>
      </c>
      <c r="D83" s="1" t="s">
        <v>27</v>
      </c>
      <c r="E83" s="21">
        <v>127</v>
      </c>
      <c r="F83" s="9">
        <v>28</v>
      </c>
      <c r="G83" s="9">
        <v>1</v>
      </c>
      <c r="H83" s="47">
        <v>45086</v>
      </c>
      <c r="I83" s="11" t="s">
        <v>35</v>
      </c>
    </row>
    <row r="84" spans="1:9" x14ac:dyDescent="0.3">
      <c r="A84" s="8">
        <f>IF(B84&lt;&gt;"",ROWS($B$6:B84),"")</f>
        <v>79</v>
      </c>
      <c r="B84" s="1" t="s">
        <v>29</v>
      </c>
      <c r="C84" s="1" t="s">
        <v>30</v>
      </c>
      <c r="D84" s="1" t="s">
        <v>31</v>
      </c>
      <c r="E84" s="21">
        <v>104</v>
      </c>
      <c r="F84" s="9">
        <v>21</v>
      </c>
      <c r="G84" s="9">
        <v>1</v>
      </c>
      <c r="H84" s="47">
        <v>45128</v>
      </c>
      <c r="I84" s="11" t="s">
        <v>32</v>
      </c>
    </row>
    <row r="85" spans="1:9" x14ac:dyDescent="0.3">
      <c r="A85" s="8">
        <f>IF(B85&lt;&gt;"",ROWS($B$6:B85),"")</f>
        <v>80</v>
      </c>
      <c r="B85" s="1" t="s">
        <v>371</v>
      </c>
      <c r="C85" s="1" t="s">
        <v>371</v>
      </c>
      <c r="D85" s="1" t="s">
        <v>37</v>
      </c>
      <c r="E85" s="21">
        <v>80.5</v>
      </c>
      <c r="F85" s="9">
        <v>25</v>
      </c>
      <c r="G85" s="9">
        <v>1</v>
      </c>
      <c r="H85" s="47">
        <v>44911</v>
      </c>
      <c r="I85" s="11" t="s">
        <v>272</v>
      </c>
    </row>
    <row r="86" spans="1:9" x14ac:dyDescent="0.3">
      <c r="A86" s="8">
        <f>IF(B86&lt;&gt;"",ROWS($B$6:B86),"")</f>
        <v>81</v>
      </c>
      <c r="B86" s="1" t="s">
        <v>806</v>
      </c>
      <c r="C86" s="1" t="s">
        <v>807</v>
      </c>
      <c r="D86" s="1" t="s">
        <v>458</v>
      </c>
      <c r="E86" s="21">
        <v>80</v>
      </c>
      <c r="F86" s="9">
        <v>18</v>
      </c>
      <c r="G86" s="9">
        <v>1</v>
      </c>
      <c r="H86" s="47">
        <v>44316</v>
      </c>
      <c r="I86" s="11" t="s">
        <v>101</v>
      </c>
    </row>
    <row r="87" spans="1:9" x14ac:dyDescent="0.3">
      <c r="A87" s="8">
        <f>IF(B87&lt;&gt;"",ROWS($B$6:B87),"")</f>
        <v>82</v>
      </c>
      <c r="B87" s="1" t="s">
        <v>116</v>
      </c>
      <c r="C87" s="1" t="s">
        <v>117</v>
      </c>
      <c r="D87" s="1" t="s">
        <v>118</v>
      </c>
      <c r="E87" s="21">
        <v>30</v>
      </c>
      <c r="F87" s="9">
        <v>12</v>
      </c>
      <c r="G87" s="9">
        <v>1</v>
      </c>
      <c r="H87" s="47">
        <v>44925</v>
      </c>
      <c r="I87" s="11" t="s">
        <v>119</v>
      </c>
    </row>
    <row r="88" spans="1:9" x14ac:dyDescent="0.3">
      <c r="A88" s="8">
        <f>IF(B88&lt;&gt;"",ROWS($B$6:B88),"")</f>
        <v>83</v>
      </c>
      <c r="B88" s="1" t="s">
        <v>566</v>
      </c>
      <c r="C88" s="1" t="s">
        <v>567</v>
      </c>
      <c r="D88" s="1" t="s">
        <v>568</v>
      </c>
      <c r="E88" s="21">
        <v>25</v>
      </c>
      <c r="F88" s="9">
        <v>5</v>
      </c>
      <c r="G88" s="9">
        <v>2</v>
      </c>
      <c r="H88" s="47">
        <v>45254</v>
      </c>
      <c r="I88" s="11" t="s">
        <v>569</v>
      </c>
    </row>
    <row r="89" spans="1:9" x14ac:dyDescent="0.3">
      <c r="A89" s="8">
        <f>IF(B89&lt;&gt;"",ROWS($B$6:B89),"")</f>
        <v>84</v>
      </c>
      <c r="B89" s="1" t="s">
        <v>252</v>
      </c>
      <c r="C89" s="1" t="s">
        <v>252</v>
      </c>
      <c r="D89" s="1" t="s">
        <v>191</v>
      </c>
      <c r="E89" s="21">
        <v>15</v>
      </c>
      <c r="F89" s="9">
        <v>3</v>
      </c>
      <c r="G89" s="9">
        <v>1</v>
      </c>
      <c r="H89" s="47">
        <v>45191</v>
      </c>
      <c r="I89" s="11" t="s">
        <v>160</v>
      </c>
    </row>
    <row r="90" spans="1:9" x14ac:dyDescent="0.3">
      <c r="A90" t="s">
        <v>11</v>
      </c>
      <c r="C90" s="50"/>
      <c r="E90" s="19">
        <f>SUBTOTAL(109,Table3_Gruodis[Pajamos])</f>
        <v>2145788.6</v>
      </c>
      <c r="F90" s="12">
        <f>SUBTOTAL(109,Table3_Gruodis[Žiūrovų skaičius])</f>
        <v>335732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Suvestinė</vt:lpstr>
      <vt:lpstr>Platintojų pasiskirstymas</vt:lpstr>
      <vt:lpstr>2023</vt:lpstr>
      <vt:lpstr>Sausis</vt:lpstr>
      <vt:lpstr>Vasaris</vt:lpstr>
      <vt:lpstr>Kovas</vt:lpstr>
      <vt:lpstr>Balandis</vt:lpstr>
      <vt:lpstr>Gegužė</vt:lpstr>
      <vt:lpstr>Birželis</vt:lpstr>
      <vt:lpstr>Liepa</vt:lpstr>
      <vt:lpstr>Rugpjūtis</vt:lpstr>
      <vt:lpstr>Rugsėjis</vt:lpstr>
      <vt:lpstr>Spalis</vt:lpstr>
      <vt:lpstr>Lapkritis</vt:lpstr>
      <vt:lpstr>Gruodis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Austė Jucytė</cp:lastModifiedBy>
  <dcterms:created xsi:type="dcterms:W3CDTF">2026-03-23T05:21:55Z</dcterms:created>
  <dcterms:modified xsi:type="dcterms:W3CDTF">2026-04-07T10:24:09Z</dcterms:modified>
</cp:coreProperties>
</file>